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Vedlejší a ostatní ..." sheetId="2" r:id="rId2"/>
    <sheet name="D.1.1-2 - Architektonicko..." sheetId="3" r:id="rId3"/>
    <sheet name="D.1.3 - Požárně bezpečnos..." sheetId="4" r:id="rId4"/>
    <sheet name="D.1.4.2 - Silnoproudá ele..." sheetId="5" r:id="rId5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'VON - Vedlejší a ostatní ...'!$C$124:$K$142</definedName>
    <definedName name="_xlnm.Print_Area" localSheetId="1">'VON - Vedlejší a ostatní ...'!$C$4:$J$41,'VON - Vedlejší a ostatní ...'!$C$50:$J$76,'VON - Vedlejší a ostatní ...'!$C$82:$J$104,'VON - Vedlejší a ostatní ...'!$C$110:$K$142</definedName>
    <definedName name="_xlnm.Print_Titles" localSheetId="1">'VON - Vedlejší a ostatní ...'!$124:$124</definedName>
    <definedName name="_xlnm._FilterDatabase" localSheetId="2" hidden="1">'D.1.1-2 - Architektonicko...'!$C$133:$K$227</definedName>
    <definedName name="_xlnm.Print_Area" localSheetId="2">'D.1.1-2 - Architektonicko...'!$C$4:$J$41,'D.1.1-2 - Architektonicko...'!$C$50:$J$76,'D.1.1-2 - Architektonicko...'!$C$82:$J$113,'D.1.1-2 - Architektonicko...'!$C$119:$K$227</definedName>
    <definedName name="_xlnm.Print_Titles" localSheetId="2">'D.1.1-2 - Architektonicko...'!$133:$133</definedName>
    <definedName name="_xlnm._FilterDatabase" localSheetId="3" hidden="1">'D.1.3 - Požárně bezpečnos...'!$C$121:$K$125</definedName>
    <definedName name="_xlnm.Print_Area" localSheetId="3">'D.1.3 - Požárně bezpečnos...'!$C$4:$J$41,'D.1.3 - Požárně bezpečnos...'!$C$50:$J$76,'D.1.3 - Požárně bezpečnos...'!$C$82:$J$101,'D.1.3 - Požárně bezpečnos...'!$C$107:$K$125</definedName>
    <definedName name="_xlnm.Print_Titles" localSheetId="3">'D.1.3 - Požárně bezpečnos...'!$121:$121</definedName>
    <definedName name="_xlnm._FilterDatabase" localSheetId="4" hidden="1">'D.1.4.2 - Silnoproudá ele...'!$C$127:$K$145</definedName>
    <definedName name="_xlnm.Print_Area" localSheetId="4">'D.1.4.2 - Silnoproudá ele...'!$C$4:$J$43,'D.1.4.2 - Silnoproudá ele...'!$C$50:$J$76,'D.1.4.2 - Silnoproudá ele...'!$C$82:$J$105,'D.1.4.2 - Silnoproudá ele...'!$C$111:$K$145</definedName>
    <definedName name="_xlnm.Print_Titles" localSheetId="4">'D.1.4.2 - Silnoproudá ele...'!$127:$127</definedName>
  </definedNames>
  <calcPr/>
</workbook>
</file>

<file path=xl/calcChain.xml><?xml version="1.0" encoding="utf-8"?>
<calcChain xmlns="http://schemas.openxmlformats.org/spreadsheetml/2006/main">
  <c i="5" r="J41"/>
  <c r="J40"/>
  <c i="1" r="AY100"/>
  <c i="5" r="J39"/>
  <c i="1" r="AX100"/>
  <c i="5"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T136"/>
  <c r="T135"/>
  <c r="R137"/>
  <c r="R136"/>
  <c r="R135"/>
  <c r="P137"/>
  <c r="P136"/>
  <c r="P135"/>
  <c r="BK137"/>
  <c r="BK136"/>
  <c r="J136"/>
  <c r="BK135"/>
  <c r="J135"/>
  <c r="J137"/>
  <c r="BE137"/>
  <c r="J104"/>
  <c r="J103"/>
  <c r="BI134"/>
  <c r="BH134"/>
  <c r="BG134"/>
  <c r="BF134"/>
  <c r="T134"/>
  <c r="R134"/>
  <c r="P134"/>
  <c r="BK134"/>
  <c r="J134"/>
  <c r="BE134"/>
  <c r="BI131"/>
  <c r="F41"/>
  <c i="1" r="BD100"/>
  <c i="5" r="BH131"/>
  <c r="F40"/>
  <c i="1" r="BC100"/>
  <c i="5" r="BG131"/>
  <c r="F39"/>
  <c i="1" r="BB100"/>
  <c i="5" r="BF131"/>
  <c r="J38"/>
  <c i="1" r="AW100"/>
  <c i="5" r="F38"/>
  <c i="1" r="BA100"/>
  <c i="5" r="T131"/>
  <c r="T130"/>
  <c r="T129"/>
  <c r="T128"/>
  <c r="R131"/>
  <c r="R130"/>
  <c r="R129"/>
  <c r="R128"/>
  <c r="P131"/>
  <c r="P130"/>
  <c r="P129"/>
  <c r="P128"/>
  <c i="1" r="AU100"/>
  <c i="5" r="BK131"/>
  <c r="BK130"/>
  <c r="J130"/>
  <c r="BK129"/>
  <c r="J129"/>
  <c r="BK128"/>
  <c r="J128"/>
  <c r="J100"/>
  <c r="J34"/>
  <c i="1" r="AG100"/>
  <c i="5" r="J131"/>
  <c r="BE131"/>
  <c r="J37"/>
  <c i="1" r="AV100"/>
  <c i="5" r="F37"/>
  <c i="1" r="AZ100"/>
  <c i="5" r="J102"/>
  <c r="J101"/>
  <c r="J124"/>
  <c r="F124"/>
  <c r="F122"/>
  <c r="E120"/>
  <c r="J95"/>
  <c r="F95"/>
  <c r="F93"/>
  <c r="E91"/>
  <c r="J43"/>
  <c r="J28"/>
  <c r="E28"/>
  <c r="J125"/>
  <c r="J96"/>
  <c r="J27"/>
  <c r="J22"/>
  <c r="E22"/>
  <c r="F125"/>
  <c r="F96"/>
  <c r="J21"/>
  <c r="J16"/>
  <c r="J122"/>
  <c r="J93"/>
  <c r="E7"/>
  <c r="E114"/>
  <c r="E85"/>
  <c i="4" r="J39"/>
  <c r="J38"/>
  <c i="1" r="AY98"/>
  <c i="4" r="J37"/>
  <c i="1" r="AX98"/>
  <c i="4" r="BI125"/>
  <c r="F39"/>
  <c i="1" r="BD98"/>
  <c i="4" r="BH125"/>
  <c r="F38"/>
  <c i="1" r="BC98"/>
  <c i="4" r="BG125"/>
  <c r="F37"/>
  <c i="1" r="BB98"/>
  <c i="4" r="BF125"/>
  <c r="J36"/>
  <c i="1" r="AW98"/>
  <c i="4" r="F36"/>
  <c i="1" r="BA98"/>
  <c i="4" r="T125"/>
  <c r="T124"/>
  <c r="T123"/>
  <c r="T122"/>
  <c r="R125"/>
  <c r="R124"/>
  <c r="R123"/>
  <c r="R122"/>
  <c r="P125"/>
  <c r="P124"/>
  <c r="P123"/>
  <c r="P122"/>
  <c i="1" r="AU98"/>
  <c i="4" r="BK125"/>
  <c r="BK124"/>
  <c r="J124"/>
  <c r="BK123"/>
  <c r="J123"/>
  <c r="BK122"/>
  <c r="J122"/>
  <c r="J98"/>
  <c r="J32"/>
  <c i="1" r="AG98"/>
  <c i="4" r="J125"/>
  <c r="BE125"/>
  <c r="J35"/>
  <c i="1" r="AV98"/>
  <c i="4" r="F35"/>
  <c i="1" r="AZ98"/>
  <c i="4" r="J100"/>
  <c r="J99"/>
  <c r="J118"/>
  <c r="F118"/>
  <c r="F116"/>
  <c r="E114"/>
  <c r="J93"/>
  <c r="F93"/>
  <c r="F91"/>
  <c r="E89"/>
  <c r="J41"/>
  <c r="J26"/>
  <c r="E26"/>
  <c r="J119"/>
  <c r="J94"/>
  <c r="J25"/>
  <c r="J20"/>
  <c r="E20"/>
  <c r="F119"/>
  <c r="F94"/>
  <c r="J19"/>
  <c r="J14"/>
  <c r="J116"/>
  <c r="J91"/>
  <c r="E7"/>
  <c r="E110"/>
  <c r="E85"/>
  <c i="3" r="J39"/>
  <c r="J38"/>
  <c i="1" r="AY97"/>
  <c i="3" r="J37"/>
  <c i="1" r="AX97"/>
  <c i="3" r="BI227"/>
  <c r="BH227"/>
  <c r="BG227"/>
  <c r="BF227"/>
  <c r="T227"/>
  <c r="T226"/>
  <c r="T225"/>
  <c r="R227"/>
  <c r="R226"/>
  <c r="R225"/>
  <c r="P227"/>
  <c r="P226"/>
  <c r="P225"/>
  <c r="BK227"/>
  <c r="BK226"/>
  <c r="J226"/>
  <c r="BK225"/>
  <c r="J225"/>
  <c r="J227"/>
  <c r="BE227"/>
  <c r="J112"/>
  <c r="J111"/>
  <c r="BI217"/>
  <c r="BH217"/>
  <c r="BG217"/>
  <c r="BF217"/>
  <c r="T217"/>
  <c r="T216"/>
  <c r="R217"/>
  <c r="R216"/>
  <c r="P217"/>
  <c r="P216"/>
  <c r="BK217"/>
  <c r="BK216"/>
  <c r="J216"/>
  <c r="J217"/>
  <c r="BE217"/>
  <c r="J110"/>
  <c r="BI214"/>
  <c r="BH214"/>
  <c r="BG214"/>
  <c r="BF214"/>
  <c r="T214"/>
  <c r="R214"/>
  <c r="P214"/>
  <c r="BK214"/>
  <c r="J214"/>
  <c r="BE214"/>
  <c r="BI212"/>
  <c r="BH212"/>
  <c r="BG212"/>
  <c r="BF212"/>
  <c r="T212"/>
  <c r="T211"/>
  <c r="R212"/>
  <c r="R211"/>
  <c r="P212"/>
  <c r="P211"/>
  <c r="BK212"/>
  <c r="BK211"/>
  <c r="J211"/>
  <c r="J212"/>
  <c r="BE212"/>
  <c r="J109"/>
  <c r="BI209"/>
  <c r="BH209"/>
  <c r="BG209"/>
  <c r="BF209"/>
  <c r="T209"/>
  <c r="T208"/>
  <c r="T207"/>
  <c r="R209"/>
  <c r="R208"/>
  <c r="R207"/>
  <c r="P209"/>
  <c r="P208"/>
  <c r="P207"/>
  <c r="BK209"/>
  <c r="BK208"/>
  <c r="J208"/>
  <c r="BK207"/>
  <c r="J207"/>
  <c r="J209"/>
  <c r="BE209"/>
  <c r="J108"/>
  <c r="J107"/>
  <c r="BI206"/>
  <c r="BH206"/>
  <c r="BG206"/>
  <c r="BF206"/>
  <c r="T206"/>
  <c r="T205"/>
  <c r="R206"/>
  <c r="R205"/>
  <c r="P206"/>
  <c r="P205"/>
  <c r="BK206"/>
  <c r="BK205"/>
  <c r="J205"/>
  <c r="J206"/>
  <c r="BE206"/>
  <c r="J1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05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104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103"/>
  <c r="BI174"/>
  <c r="BH174"/>
  <c r="BG174"/>
  <c r="BF174"/>
  <c r="T174"/>
  <c r="T173"/>
  <c r="R174"/>
  <c r="R173"/>
  <c r="P174"/>
  <c r="P173"/>
  <c r="BK174"/>
  <c r="BK173"/>
  <c r="J173"/>
  <c r="J174"/>
  <c r="BE174"/>
  <c r="J102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10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F39"/>
  <c i="1" r="BD97"/>
  <c i="3" r="BH137"/>
  <c r="F38"/>
  <c i="1" r="BC97"/>
  <c i="3" r="BG137"/>
  <c r="F37"/>
  <c i="1" r="BB97"/>
  <c i="3" r="BF137"/>
  <c r="J36"/>
  <c i="1" r="AW97"/>
  <c i="3" r="F36"/>
  <c i="1" r="BA97"/>
  <c i="3" r="T137"/>
  <c r="T136"/>
  <c r="T135"/>
  <c r="T134"/>
  <c r="R137"/>
  <c r="R136"/>
  <c r="R135"/>
  <c r="R134"/>
  <c r="P137"/>
  <c r="P136"/>
  <c r="P135"/>
  <c r="P134"/>
  <c i="1" r="AU97"/>
  <c i="3" r="BK137"/>
  <c r="BK136"/>
  <c r="J136"/>
  <c r="BK135"/>
  <c r="J135"/>
  <c r="BK134"/>
  <c r="J134"/>
  <c r="J98"/>
  <c r="J32"/>
  <c i="1" r="AG97"/>
  <c i="3" r="J137"/>
  <c r="BE137"/>
  <c r="J35"/>
  <c i="1" r="AV97"/>
  <c i="3" r="F35"/>
  <c i="1" r="AZ97"/>
  <c i="3" r="J100"/>
  <c r="J99"/>
  <c r="J130"/>
  <c r="F130"/>
  <c r="F128"/>
  <c r="E126"/>
  <c r="J93"/>
  <c r="F93"/>
  <c r="F91"/>
  <c r="E89"/>
  <c r="J41"/>
  <c r="J26"/>
  <c r="E26"/>
  <c r="J131"/>
  <c r="J94"/>
  <c r="J25"/>
  <c r="J20"/>
  <c r="E20"/>
  <c r="F131"/>
  <c r="F94"/>
  <c r="J19"/>
  <c r="J14"/>
  <c r="J128"/>
  <c r="J91"/>
  <c r="E7"/>
  <c r="E122"/>
  <c r="E85"/>
  <c i="2" r="J39"/>
  <c r="J38"/>
  <c i="1" r="AY96"/>
  <c i="2" r="J37"/>
  <c i="1" r="AX96"/>
  <c i="2" r="BI141"/>
  <c r="BH141"/>
  <c r="BG141"/>
  <c r="BF141"/>
  <c r="T141"/>
  <c r="T140"/>
  <c r="R141"/>
  <c r="R140"/>
  <c r="P141"/>
  <c r="P140"/>
  <c r="BK141"/>
  <c r="BK140"/>
  <c r="J140"/>
  <c r="J141"/>
  <c r="BE141"/>
  <c r="J103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2"/>
  <c r="BI133"/>
  <c r="BH133"/>
  <c r="BG133"/>
  <c r="BF133"/>
  <c r="T133"/>
  <c r="T132"/>
  <c r="R133"/>
  <c r="R132"/>
  <c r="P133"/>
  <c r="P132"/>
  <c r="BK133"/>
  <c r="BK132"/>
  <c r="J132"/>
  <c r="J133"/>
  <c r="BE133"/>
  <c r="J101"/>
  <c r="BI130"/>
  <c r="BH130"/>
  <c r="BG130"/>
  <c r="BF130"/>
  <c r="T130"/>
  <c r="R130"/>
  <c r="P130"/>
  <c r="BK130"/>
  <c r="J130"/>
  <c r="BE130"/>
  <c r="BI128"/>
  <c r="F39"/>
  <c i="1" r="BD96"/>
  <c i="2" r="BH128"/>
  <c r="F38"/>
  <c i="1" r="BC96"/>
  <c i="2" r="BG128"/>
  <c r="F37"/>
  <c i="1" r="BB96"/>
  <c i="2" r="BF128"/>
  <c r="J36"/>
  <c i="1" r="AW96"/>
  <c i="2" r="F36"/>
  <c i="1" r="BA96"/>
  <c i="2" r="T128"/>
  <c r="T127"/>
  <c r="T126"/>
  <c r="T125"/>
  <c r="R128"/>
  <c r="R127"/>
  <c r="R126"/>
  <c r="R125"/>
  <c r="P128"/>
  <c r="P127"/>
  <c r="P126"/>
  <c r="P125"/>
  <c i="1" r="AU96"/>
  <c i="2" r="BK128"/>
  <c r="BK127"/>
  <c r="J127"/>
  <c r="BK126"/>
  <c r="J126"/>
  <c r="BK125"/>
  <c r="J125"/>
  <c r="J98"/>
  <c r="J32"/>
  <c i="1" r="AG96"/>
  <c i="2" r="J128"/>
  <c r="BE128"/>
  <c r="J35"/>
  <c i="1" r="AV96"/>
  <c i="2" r="F35"/>
  <c i="1" r="AZ96"/>
  <c i="2" r="J100"/>
  <c r="J99"/>
  <c r="J121"/>
  <c r="F121"/>
  <c r="F119"/>
  <c r="E117"/>
  <c r="J93"/>
  <c r="F93"/>
  <c r="F91"/>
  <c r="E89"/>
  <c r="J41"/>
  <c r="J26"/>
  <c r="E26"/>
  <c r="J122"/>
  <c r="J94"/>
  <c r="J25"/>
  <c r="J20"/>
  <c r="E20"/>
  <c r="F122"/>
  <c r="F94"/>
  <c r="J19"/>
  <c r="J14"/>
  <c r="J119"/>
  <c r="J91"/>
  <c r="E7"/>
  <c r="E113"/>
  <c r="E85"/>
  <c i="1" r="BD99"/>
  <c r="BC99"/>
  <c r="BB99"/>
  <c r="BA99"/>
  <c r="AZ99"/>
  <c r="AY99"/>
  <c r="AX99"/>
  <c r="AW99"/>
  <c r="AV99"/>
  <c r="AU99"/>
  <c r="AT99"/>
  <c r="AS99"/>
  <c r="AG99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0"/>
  <c r="AN100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<sst xmlns="http://schemas.openxmlformats.org/spreadsheetml/2006/main">
  <si>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</si>
  <si>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</si>
  <si>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</si>
  <si>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</si>
  <si>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</si>
  <si>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{29856b98-4610-46ae-9c6e-02f3a6d456fb}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</si>
  <si>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</si>
  <si>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</si>
  <si>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</si>
  <si>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</si>
  <si>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</si>
  <si>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</si>
  <si>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</si>
  <si>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</si>
  <si>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N19-113_exp2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</si>
  <si>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</si>
  <si>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</si>
  <si>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VYŠŠÍ ODBORNÉ ŠKOLY A STŘEDNÍ PRŮMYSLOVÉ ŠKOLY, RYCHNOV NAD KNĚŽNOU</t>
  </si>
  <si>
    <t>KSO:</t>
  </si>
  <si>
    <t>CC-CZ:</t>
  </si>
  <si>
    <t>Místo:</t>
  </si>
  <si>
    <t xml:space="preserve">AREÁL SOU NA JAMÁCH </t>
  </si>
  <si>
    <t>Datum:</t>
  </si>
  <si>
    <t>15. 8. 2019</t>
  </si>
  <si>
    <t>Zadavatel:</t>
  </si>
  <si>
    <t>IČ:</t>
  </si>
  <si>
    <t xml:space="preserve">KRÁLOVÉHRADECKÝ KRAJ </t>
  </si>
  <si>
    <t>DIČ:</t>
  </si>
  <si>
    <t>Uchazeč:</t>
  </si>
  <si>
    <t>Vyplň údaj</t>
  </si>
  <si>
    <t>Projektant:</t>
  </si>
  <si>
    <t>KANIA a.s., Ostrava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</si>
  <si>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</si>
  <si>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</si>
  <si>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</si>
  <si>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</si>
  <si>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</si>
  <si>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</si>
  <si>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</si>
  <si>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</si>
  <si>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</si>
  <si>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</si>
  <si>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</si>
  <si>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</si>
  <si>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</si>
  <si>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</si>
  <si>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</si>
  <si>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</si>
  <si>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</si>
  <si>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</si>
  <si>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</si>
  <si>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</si>
  <si>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</si>
  <si>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</si>
  <si>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</si>
  <si>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</si>
  <si>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</si>
  <si>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</si>
  <si>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</si>
  <si>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</si>
  <si>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</si>
  <si>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</si>
  <si>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</si>
  <si>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</si>
  <si>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</si>
  <si>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</si>
  <si>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</si>
  <si>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</si>
  <si>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</si>
  <si>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</si>
  <si>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</si>
  <si>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</si>
  <si>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</si>
  <si>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</si>
  <si>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</si>
  <si>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</si>
  <si>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</si>
  <si>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</si>
  <si>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</si>
  <si>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</si>
  <si>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</si>
  <si>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09</t>
  </si>
  <si>
    <t xml:space="preserve">PŘÍSTŘEŠEK </t>
  </si>
  <si>
    <t>STA</t>
  </si>
  <si>
    <t>1</t>
  </si>
  <si>
    <t>{432b6dd4-88f9-4254-b977-9f1beffb4258}</t>
  </si>
  <si>
    <t>2</t>
  </si>
  <si>
    <t>/</t>
  </si>
  <si>
    <t>VON</t>
  </si>
  <si>
    <t>Vedlejší a ostatní náklady stavby</t>
  </si>
  <si>
    <t>Soupis</t>
  </si>
  <si>
    <t>{1c800ed9-82f1-4a56-9ab8-04b0d38ac69e}</t>
  </si>
  <si>
    <t>D.1.1-2</t>
  </si>
  <si>
    <t>Architektonicko-stavební a stavebně konstrukční řešení</t>
  </si>
  <si>
    <t>{5e168f28-b0d1-407e-a32a-206c449ee3a5}</t>
  </si>
  <si>
    <t>D.1.3</t>
  </si>
  <si>
    <t xml:space="preserve">Požárně bezpečnostní řešení </t>
  </si>
  <si>
    <t>{75e6c0f4-7398-480e-99a5-c5a3cdf78445}</t>
  </si>
  <si>
    <t>D.1.4</t>
  </si>
  <si>
    <t>Technika prostředí staveb</t>
  </si>
  <si>
    <t>{ab2a7bc5-4ae4-4d5a-b0da-263624431933}</t>
  </si>
  <si>
    <t>D.1.4.2</t>
  </si>
  <si>
    <t>Silnoproudá elektrotechnika</t>
  </si>
  <si>
    <t>3</t>
  </si>
  <si>
    <t>{3029f791-b88a-4be8-80b0-ca75df6a33e3}</t>
  </si>
  <si>
    <t>KRYCÍ LIST SOUPISU PRACÍ</t>
  </si>
  <si>
    <t>Objekt:</t>
  </si>
  <si>
    <t xml:space="preserve">SO 09 - PŘÍSTŘEŠEK </t>
  </si>
  <si>
    <t>Soupis: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</si>
  <si>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</si>
  <si>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</si>
  <si>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</si>
  <si>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</si>
  <si>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</si>
  <si>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</si>
  <si>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</si>
  <si>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</si>
  <si>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</si>
  <si>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</si>
  <si>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</si>
  <si>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</si>
  <si>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</si>
  <si>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</si>
  <si>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</si>
  <si>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</si>
  <si>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</si>
  <si>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</si>
  <si>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</si>
  <si>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</si>
  <si>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</si>
  <si>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</si>
  <si>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</si>
  <si>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</si>
  <si>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</si>
  <si>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</si>
  <si>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</si>
  <si>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</si>
  <si>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</si>
  <si>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</si>
  <si>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</si>
  <si>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</si>
  <si>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</si>
  <si>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2019 01</t>
  </si>
  <si>
    <t>1024</t>
  </si>
  <si>
    <t>918040076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</si>
  <si>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</si>
  <si>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</si>
  <si>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</si>
  <si>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</si>
  <si>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2031120346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</si>
  <si>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</si>
  <si>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</si>
  <si>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</si>
  <si>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</si>
  <si>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</si>
  <si>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130315696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</si>
  <si>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_x000d_
</t>
  </si>
  <si>
    <t>VRN3</t>
  </si>
  <si>
    <t>Zařízení staveniště</t>
  </si>
  <si>
    <t>4</t>
  </si>
  <si>
    <t>030001000</t>
  </si>
  <si>
    <t xml:space="preserve">Zařízení staveniště </t>
  </si>
  <si>
    <t>350284734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</si>
  <si>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</si>
  <si>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</si>
  <si>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</si>
  <si>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1033530480</t>
  </si>
  <si>
    <t>Poznámka k položce:_x000d_
-náklady zhotovitele spojené s kompletní likvidací zařízení staveniště vč. uvedení všech dotčených ploch do bezvadného stavu</t>
  </si>
  <si>
    <t>VRN9</t>
  </si>
  <si>
    <t>Ostatní náklady</t>
  </si>
  <si>
    <t>6</t>
  </si>
  <si>
    <t>090001000</t>
  </si>
  <si>
    <t>-1701408991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</si>
  <si>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-----------------------------------------------------------------------------------------------------------------------_x000d_
-ostatní, jinde neuvedené, náklady potřebné k provedení a předání díla objednateli _ dle PD a TZ</t>
  </si>
  <si>
    <t>D.1.1-2 - Architektonicko-stavební a stavebně konstrukční řešení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</si>
  <si>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</si>
  <si>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</si>
  <si>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</si>
  <si>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</si>
  <si>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</si>
  <si>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</si>
  <si>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</si>
  <si>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</si>
  <si>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</si>
  <si>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</t>
  </si>
  <si>
    <t xml:space="preserve">    764 - Konstrukce klempířské</t>
  </si>
  <si>
    <t xml:space="preserve">    767 - Konstrukce zámečnické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</si>
  <si>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</si>
  <si>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</si>
  <si>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</si>
  <si>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</si>
  <si>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</si>
  <si>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113106171</t>
  </si>
  <si>
    <t>Rozebrání dlažeb zpevněných ploch ze zámkové dlažby s ložem z kameniva ručně</t>
  </si>
  <si>
    <t>m2</t>
  </si>
  <si>
    <t>277810283</t>
  </si>
  <si>
    <t>VV</t>
  </si>
  <si>
    <t>"přibetonování základ. patek" 2,0*2,0*12</t>
  </si>
  <si>
    <t>Součet</t>
  </si>
  <si>
    <t>113107113</t>
  </si>
  <si>
    <t>Odstranění podkladu z kameniva tl 300 mm ručně</t>
  </si>
  <si>
    <t>-1633023122</t>
  </si>
  <si>
    <t>131203101</t>
  </si>
  <si>
    <t>Hloubení jam ručním nebo pneum nářadím v soudržných horninách tř. 3</t>
  </si>
  <si>
    <t>m3</t>
  </si>
  <si>
    <t>926537790</t>
  </si>
  <si>
    <t>"přibetonování základ. patek" 2,0*2,0*0,5*12</t>
  </si>
  <si>
    <t>162201102</t>
  </si>
  <si>
    <t>Vodorovné přemístění do 50 m výkopku/sypaniny z horniny tř. 1 až 4</t>
  </si>
  <si>
    <t>1380426948</t>
  </si>
  <si>
    <t>Poznámka k položce:_x000d_
-pro zpětné zásypy _ tam a zpět</t>
  </si>
  <si>
    <t>17,088*2 'Přepočtené koeficientem množství</t>
  </si>
  <si>
    <t>162701105</t>
  </si>
  <si>
    <t>Vodorovné přemístění do 10000 m výkopku/sypaniny z horniny tř. 1 až 4</t>
  </si>
  <si>
    <t>1390206098</t>
  </si>
  <si>
    <t>"přibetonování základ. patek" (1,2*4)*0,3*0,4*12</t>
  </si>
  <si>
    <t>162701109</t>
  </si>
  <si>
    <t>Příplatek k vodorovnému přemístění výkopku/sypaniny z horniny tř. 1 až 4 ZKD 1000 m přes 10000 m</t>
  </si>
  <si>
    <t>566765963</t>
  </si>
  <si>
    <t>6,912*10 'Přepočtené koeficientem množství</t>
  </si>
  <si>
    <t>7</t>
  </si>
  <si>
    <t>171201201</t>
  </si>
  <si>
    <t>Uložení sypaniny na skládky</t>
  </si>
  <si>
    <t>-795310411</t>
  </si>
  <si>
    <t>8</t>
  </si>
  <si>
    <t>171201211</t>
  </si>
  <si>
    <t>Poplatek za uložení stavebního odpadu - zeminy a kameniva na skládce</t>
  </si>
  <si>
    <t>t</t>
  </si>
  <si>
    <t>-1496340611</t>
  </si>
  <si>
    <t>6,912*1,8 'Přepočtené koeficientem množství</t>
  </si>
  <si>
    <t>9</t>
  </si>
  <si>
    <t>174101101</t>
  </si>
  <si>
    <t>Zásyp jam, šachet rýh nebo kolem objektů sypaninou se zhutněním</t>
  </si>
  <si>
    <t>-1978693450</t>
  </si>
  <si>
    <t>(24,0)-6,912</t>
  </si>
  <si>
    <t>10</t>
  </si>
  <si>
    <t>460120019</t>
  </si>
  <si>
    <t>Naložení výkopku strojně z hornin třídy 1až4</t>
  </si>
  <si>
    <t>64</t>
  </si>
  <si>
    <t>2051946710</t>
  </si>
  <si>
    <t>Zakládání</t>
  </si>
  <si>
    <t>11</t>
  </si>
  <si>
    <t>275321511</t>
  </si>
  <si>
    <t>Základové patky ze ŽB tř. C 25/30 XC2</t>
  </si>
  <si>
    <t>-336545543</t>
  </si>
  <si>
    <t>12</t>
  </si>
  <si>
    <t>275351121</t>
  </si>
  <si>
    <t>Zřízení bednění základových patek</t>
  </si>
  <si>
    <t>183453022</t>
  </si>
  <si>
    <t xml:space="preserve"> "přibetonování základ. patek" (1,2*4)*0,5*12</t>
  </si>
  <si>
    <t>13</t>
  </si>
  <si>
    <t>275351122</t>
  </si>
  <si>
    <t>Odstranění bednění základových patek</t>
  </si>
  <si>
    <t>1601060723</t>
  </si>
  <si>
    <t>14</t>
  </si>
  <si>
    <t>275361821</t>
  </si>
  <si>
    <t>Výztuž základových patek betonářskou ocelí 10 505 (R)</t>
  </si>
  <si>
    <t>2077550760</t>
  </si>
  <si>
    <t xml:space="preserve">"přibetonování základ. patek" </t>
  </si>
  <si>
    <t>"předpoklad_bude upřesněno a odsouhlaseno v dílenské dokumentaci" 6,912*(75,0)/1000</t>
  </si>
  <si>
    <t>Vodorovné konstrukce</t>
  </si>
  <si>
    <t>411354R49</t>
  </si>
  <si>
    <t xml:space="preserve">Bednění střech ztracené z hraněných trapézových plechů </t>
  </si>
  <si>
    <t>CS VLASTNÍ</t>
  </si>
  <si>
    <t>490097353</t>
  </si>
  <si>
    <t>Poznámka k položce:_x000d_
Kompletní systémová dodávka a provedení/montáž dle specifikace PD a TZ včetně všech přímo souvisejících prací/dodávek/doplňků_x000d_
---------------------------------------------------------------------------------------------------------------------------------------------------------------</t>
  </si>
  <si>
    <t>(6,8*2)*25,315</t>
  </si>
  <si>
    <t>Komunikace pozemní</t>
  </si>
  <si>
    <t>16</t>
  </si>
  <si>
    <t>564231111</t>
  </si>
  <si>
    <t>Podklad nebo podsyp ze štěrkopísku ŠP tl 100 mm</t>
  </si>
  <si>
    <t>802649473</t>
  </si>
  <si>
    <t>17</t>
  </si>
  <si>
    <t>564861111</t>
  </si>
  <si>
    <t>Podklad ze štěrkodrtě ŠD tl 200 mm</t>
  </si>
  <si>
    <t>-186539707</t>
  </si>
  <si>
    <t>18</t>
  </si>
  <si>
    <t>596212210</t>
  </si>
  <si>
    <t>Kladení zámkové dlažby zpevněných ploch tl 80 mm skupiny A pl do 50 m2</t>
  </si>
  <si>
    <t>-1006350068</t>
  </si>
  <si>
    <t xml:space="preserve">Poznámka k položce:_x000d_
ZPĚTNÁ POKLÁDKA </t>
  </si>
  <si>
    <t>Ostatní konstrukce a práce, bourání</t>
  </si>
  <si>
    <t>19</t>
  </si>
  <si>
    <t>985131111</t>
  </si>
  <si>
    <t>Očištění ploch vnějších betonových tlakovou vodou</t>
  </si>
  <si>
    <t>-789039395</t>
  </si>
  <si>
    <t>"přibetonování základ. patek" (1,0*4)*0,6*12</t>
  </si>
  <si>
    <t>20</t>
  </si>
  <si>
    <t>985131311</t>
  </si>
  <si>
    <t>Ruční dočištění ploch stěn, rubu kleneb a podlah ocelových kartáči</t>
  </si>
  <si>
    <t>-883642937</t>
  </si>
  <si>
    <t>985139112</t>
  </si>
  <si>
    <t>Příplatek k očištění ploch za plochu do 10 m2 jednotlivě</t>
  </si>
  <si>
    <t>1164142742</t>
  </si>
  <si>
    <t>997</t>
  </si>
  <si>
    <t>Přesun sutě</t>
  </si>
  <si>
    <t>22</t>
  </si>
  <si>
    <t>997013151</t>
  </si>
  <si>
    <t>Vnitrostaveništní doprava suti a vybouraných hmot s omezením mechanizace</t>
  </si>
  <si>
    <t>-651245372</t>
  </si>
  <si>
    <t>23</t>
  </si>
  <si>
    <t>997013R31</t>
  </si>
  <si>
    <t xml:space="preserve">Poplatek za uložení na skládce (skládkovné) stavebního odpadu bez rozlišení </t>
  </si>
  <si>
    <t>18598090</t>
  </si>
  <si>
    <t>Poznámka k položce:_x000d_
Stavební odpad bez rozlišení.</t>
  </si>
  <si>
    <t>24</t>
  </si>
  <si>
    <t>997321511</t>
  </si>
  <si>
    <t>Vodorovná doprava suti a vybouraných hmot po suchu do 1 km</t>
  </si>
  <si>
    <t>217639746</t>
  </si>
  <si>
    <t>25</t>
  </si>
  <si>
    <t>997321519</t>
  </si>
  <si>
    <t>Příplatek ZKD 1km vodorovné dopravy suti a vybouraných hmot po suchu</t>
  </si>
  <si>
    <t>-8835825</t>
  </si>
  <si>
    <t>24*20 'Přepočtené koeficientem množství</t>
  </si>
  <si>
    <t>26</t>
  </si>
  <si>
    <t>997321611</t>
  </si>
  <si>
    <t>Nakládání nebo překládání suti a vybouraných hmot</t>
  </si>
  <si>
    <t>1980315292</t>
  </si>
  <si>
    <t>998</t>
  </si>
  <si>
    <t>Přesun hmot</t>
  </si>
  <si>
    <t>27</t>
  </si>
  <si>
    <t>998017001</t>
  </si>
  <si>
    <t xml:space="preserve">Přesun hmot s omezením mechanizace </t>
  </si>
  <si>
    <t>2145252154</t>
  </si>
  <si>
    <t>PSV</t>
  </si>
  <si>
    <t>Práce a dodávky PSV</t>
  </si>
  <si>
    <t>721</t>
  </si>
  <si>
    <t xml:space="preserve">Zdravotechnika </t>
  </si>
  <si>
    <t>28</t>
  </si>
  <si>
    <t>721241103.1</t>
  </si>
  <si>
    <t>Lapač střešních splavenin DN 150</t>
  </si>
  <si>
    <t>kus</t>
  </si>
  <si>
    <t>721322822</t>
  </si>
  <si>
    <t>Poznámka k položce:_x000d_
Kompletní systémová dodávka a provedení/montáž dle specifikace PD a TZ včetně všech přímo souvisejících prací/dodávek/příslušenství_x000d_
-------------------------------------------------------------------------------------------------------------------------------------------------------------------</t>
  </si>
  <si>
    <t>764</t>
  </si>
  <si>
    <t>Konstrukce klempířské</t>
  </si>
  <si>
    <t>29</t>
  </si>
  <si>
    <t>764432R01</t>
  </si>
  <si>
    <t xml:space="preserve">D+M _ systémové kompletní řešení podokapního žlabu prům. 190 mm  </t>
  </si>
  <si>
    <t>m</t>
  </si>
  <si>
    <t>-670667325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</si>
  <si>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 a konstrukcí.</t>
  </si>
  <si>
    <t>30</t>
  </si>
  <si>
    <t>764432R02</t>
  </si>
  <si>
    <t xml:space="preserve">D+M _ systémové kompletní řešení okapového svodu prům. 120 mm  </t>
  </si>
  <si>
    <t>-682807491</t>
  </si>
  <si>
    <t>767</t>
  </si>
  <si>
    <t>Konstrukce zámečnické</t>
  </si>
  <si>
    <t>31</t>
  </si>
  <si>
    <t>767015R01</t>
  </si>
  <si>
    <t>D+M ocelových a zámečnických prvků / konstrukcí</t>
  </si>
  <si>
    <t>kg</t>
  </si>
  <si>
    <t>1865567937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</si>
  <si>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-kompletní provrchobvé úpravy prvků dle požadavků PD a PBŘ_x000d_
-veškeré přesuny/zdvihací technika a kompletní montážní práce_x000d_
-kompletní montážní / usazovací a kotevní práce_x000d_
-podlití kotevních prvků nesmrštitelnou hmotou_x000d_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ceně_x000d_
_x000d_
</t>
  </si>
  <si>
    <t>"kompletní provedení dle specifikace PD a TZ vč. všech souvisejících prací a dodávek"</t>
  </si>
  <si>
    <t>"viz stavebně konstrukční řešení_výkaz materiálů OK" 15400,0</t>
  </si>
  <si>
    <t>(rozsah a specifikace_ D.1.2_v.č. 02-05, TZ)</t>
  </si>
  <si>
    <t>Mezisoučet</t>
  </si>
  <si>
    <t>"ostatní drobné související prvky_bude odsouhlaseno v dílenské dokumentaci" 0,1*15400</t>
  </si>
  <si>
    <t>M</t>
  </si>
  <si>
    <t>Práce a dodávky M</t>
  </si>
  <si>
    <t>46-M</t>
  </si>
  <si>
    <t>Zemní práce při extr.mont.pracích</t>
  </si>
  <si>
    <t>32</t>
  </si>
  <si>
    <t>460650176</t>
  </si>
  <si>
    <t>Očištění dlaždic betonových tvarovaných nebo zámkových z rozebraných dlažeb</t>
  </si>
  <si>
    <t>1946062592</t>
  </si>
  <si>
    <t xml:space="preserve">D.1.3 - Požárně bezpečnostní řešení </t>
  </si>
  <si>
    <t>Ostatní - Ostatní</t>
  </si>
  <si>
    <t xml:space="preserve">    OST-01 - Požárně bezpečnostní řešení </t>
  </si>
  <si>
    <t>Ostatní</t>
  </si>
  <si>
    <t>OST-01</t>
  </si>
  <si>
    <t>795666P02</t>
  </si>
  <si>
    <t xml:space="preserve">Prvky a požadavky obsaženy v D.1.1 a D.1.2 _ NENACEŇOVAT </t>
  </si>
  <si>
    <t>1590450777</t>
  </si>
  <si>
    <t>D.1.4 - Technika prostředí staveb</t>
  </si>
  <si>
    <t>Úroveň 3:</t>
  </si>
  <si>
    <t>D.1.4.2 - Silnoproudá elektrotechnika</t>
  </si>
  <si>
    <t xml:space="preserve">    741 - Elektroinstalace - silnoproud</t>
  </si>
  <si>
    <t>132201101</t>
  </si>
  <si>
    <t>Hloubení rýh š do 600 mm v hornině tř. 3 objemu do 100 m3</t>
  </si>
  <si>
    <t>852522343</t>
  </si>
  <si>
    <t>(14,7+28,0)*2*0,6*1,0</t>
  </si>
  <si>
    <t>2088250943</t>
  </si>
  <si>
    <t>741</t>
  </si>
  <si>
    <t>Elektroinstalace - silnoproud</t>
  </si>
  <si>
    <t>741015R01</t>
  </si>
  <si>
    <t>Připojení a napojení ocelové konstrukce na zemnící soustavu přes svorku SP1 (základová patka)</t>
  </si>
  <si>
    <t>661610492</t>
  </si>
  <si>
    <t>Poznámka k položce:_x000d_
Kompletní systémová dodávka a provedení/montáž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--------------------------------------------------------------------------------------------------------------------------------------------------------------------------------</t>
  </si>
  <si>
    <t>741410001</t>
  </si>
  <si>
    <t xml:space="preserve">Montáž vodič uzemňovací pásek D do 120 mm2 v zemi </t>
  </si>
  <si>
    <t>190232432</t>
  </si>
  <si>
    <t>(14,7+28,0)*2</t>
  </si>
  <si>
    <t>354420R20</t>
  </si>
  <si>
    <t>pás zemnící 30 x 4 mm FeZn vč. souvisejících systémových prvků, spojek a ostatních doplňků</t>
  </si>
  <si>
    <t>-123787281</t>
  </si>
  <si>
    <t>85,4*1,15 'Přepočtené koeficientem množství</t>
  </si>
  <si>
    <t>741810001</t>
  </si>
  <si>
    <t>Celková prohlídka elektrického rozvodu a zařízení , včetně revizní zprávy, do 100 000,- Kč</t>
  </si>
  <si>
    <t>-1027332656</t>
  </si>
  <si>
    <t>998741201</t>
  </si>
  <si>
    <t xml:space="preserve">Přesun hmot procentní pro silnoproud </t>
  </si>
  <si>
    <t>%</t>
  </si>
  <si>
    <t>-1615261562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</si>
</sst>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76.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41</v>
      </c>
      <c r="E29" s="46"/>
      <c r="F29" s="32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52</v>
      </c>
      <c r="AI60" s="41"/>
      <c r="AJ60" s="41"/>
      <c r="AK60" s="41"/>
      <c r="AL60" s="41"/>
      <c r="AM60" s="60" t="s">
        <v>53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55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52</v>
      </c>
      <c r="AI75" s="41"/>
      <c r="AJ75" s="41"/>
      <c r="AK75" s="41"/>
      <c r="AL75" s="41"/>
      <c r="AM75" s="60" t="s">
        <v>53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N19-113_exp2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MODERNIZACE VYŠŠÍ ODBORNÉ ŠKOLY A STŘEDNÍ PRŮMYSLOVÉ ŠKOLY, RYCHNOV NAD KNĚŽNOU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 xml:space="preserve">AREÁL SOU NA JAMÁCH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15. 8. 2019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 xml:space="preserve">KRÁLOVÉHRADECKÝ KRAJ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30</v>
      </c>
      <c r="AJ89" s="39"/>
      <c r="AK89" s="39"/>
      <c r="AL89" s="39"/>
      <c r="AM89" s="75" t="str">
        <f>IF(E17="","",E17)</f>
        <v>KANIA a.s., Ostrava</v>
      </c>
      <c r="AN89" s="66"/>
      <c r="AO89" s="66"/>
      <c r="AP89" s="66"/>
      <c r="AQ89" s="39"/>
      <c r="AR89" s="43"/>
      <c r="AS89" s="76" t="s">
        <v>57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28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33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58</v>
      </c>
      <c r="D92" s="89"/>
      <c r="E92" s="89"/>
      <c r="F92" s="89"/>
      <c r="G92" s="89"/>
      <c r="H92" s="90"/>
      <c r="I92" s="91" t="s">
        <v>59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60</v>
      </c>
      <c r="AH92" s="89"/>
      <c r="AI92" s="89"/>
      <c r="AJ92" s="89"/>
      <c r="AK92" s="89"/>
      <c r="AL92" s="89"/>
      <c r="AM92" s="89"/>
      <c r="AN92" s="91" t="s">
        <v>61</v>
      </c>
      <c r="AO92" s="89"/>
      <c r="AP92" s="93"/>
      <c r="AQ92" s="94" t="s">
        <v>62</v>
      </c>
      <c r="AR92" s="43"/>
      <c r="AS92" s="95" t="s">
        <v>63</v>
      </c>
      <c r="AT92" s="96" t="s">
        <v>64</v>
      </c>
      <c r="AU92" s="96" t="s">
        <v>65</v>
      </c>
      <c r="AV92" s="96" t="s">
        <v>66</v>
      </c>
      <c r="AW92" s="96" t="s">
        <v>67</v>
      </c>
      <c r="AX92" s="96" t="s">
        <v>68</v>
      </c>
      <c r="AY92" s="96" t="s">
        <v>69</v>
      </c>
      <c r="AZ92" s="96" t="s">
        <v>70</v>
      </c>
      <c r="BA92" s="96" t="s">
        <v>71</v>
      </c>
      <c r="BB92" s="96" t="s">
        <v>72</v>
      </c>
      <c r="BC92" s="96" t="s">
        <v>73</v>
      </c>
      <c r="BD92" s="97" t="s">
        <v>74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75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ROUND(AS95,2)</f>
        <v>0</v>
      </c>
      <c r="AT94" s="109">
        <f>ROUND(SUM(AV94:AW94),2)</f>
        <v>0</v>
      </c>
      <c r="AU94" s="110">
        <f>ROUND(AU95,5)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ROUND(AZ95,2)</f>
        <v>0</v>
      </c>
      <c r="BA94" s="109">
        <f>ROUND(BA95,2)</f>
        <v>0</v>
      </c>
      <c r="BB94" s="109">
        <f>ROUND(BB95,2)</f>
        <v>0</v>
      </c>
      <c r="BC94" s="109">
        <f>ROUND(BC95,2)</f>
        <v>0</v>
      </c>
      <c r="BD94" s="111">
        <f>ROUND(BD95,2)</f>
        <v>0</v>
      </c>
      <c r="BS94" s="112" t="s">
        <v>76</v>
      </c>
      <c r="BT94" s="112" t="s">
        <v>77</v>
      </c>
      <c r="BU94" s="113" t="s">
        <v>78</v>
      </c>
      <c r="BV94" s="112" t="s">
        <v>79</v>
      </c>
      <c r="BW94" s="112" t="s">
        <v>5</v>
      </c>
      <c r="BX94" s="112" t="s">
        <v>80</v>
      </c>
      <c r="CL94" s="112" t="s">
        <v>1</v>
      </c>
    </row>
    <row r="95" s="6" customFormat="1" ht="16.5" customHeight="1"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ROUND(AG96+SUM(AG97:AG99),2)</f>
        <v>0</v>
      </c>
      <c r="AH95" s="117"/>
      <c r="AI95" s="117"/>
      <c r="AJ95" s="117"/>
      <c r="AK95" s="117"/>
      <c r="AL95" s="117"/>
      <c r="AM95" s="117"/>
      <c r="AN95" s="119">
        <f>SUM(AG95,AT95)</f>
        <v>0</v>
      </c>
      <c r="AO95" s="117"/>
      <c r="AP95" s="117"/>
      <c r="AQ95" s="120" t="s">
        <v>83</v>
      </c>
      <c r="AR95" s="121"/>
      <c r="AS95" s="122">
        <f>ROUND(AS96+SUM(AS97:AS99),2)</f>
        <v>0</v>
      </c>
      <c r="AT95" s="123">
        <f>ROUND(SUM(AV95:AW95),2)</f>
        <v>0</v>
      </c>
      <c r="AU95" s="124">
        <f>ROUND(AU96+SUM(AU97:AU99),5)</f>
        <v>0</v>
      </c>
      <c r="AV95" s="123">
        <f>ROUND(AZ95*L29,2)</f>
        <v>0</v>
      </c>
      <c r="AW95" s="123">
        <f>ROUND(BA95*L30,2)</f>
        <v>0</v>
      </c>
      <c r="AX95" s="123">
        <f>ROUND(BB95*L29,2)</f>
        <v>0</v>
      </c>
      <c r="AY95" s="123">
        <f>ROUND(BC95*L30,2)</f>
        <v>0</v>
      </c>
      <c r="AZ95" s="123">
        <f>ROUND(AZ96+SUM(AZ97:AZ99),2)</f>
        <v>0</v>
      </c>
      <c r="BA95" s="123">
        <f>ROUND(BA96+SUM(BA97:BA99),2)</f>
        <v>0</v>
      </c>
      <c r="BB95" s="123">
        <f>ROUND(BB96+SUM(BB97:BB99),2)</f>
        <v>0</v>
      </c>
      <c r="BC95" s="123">
        <f>ROUND(BC96+SUM(BC97:BC99),2)</f>
        <v>0</v>
      </c>
      <c r="BD95" s="125">
        <f>ROUND(BD96+SUM(BD97:BD99),2)</f>
        <v>0</v>
      </c>
      <c r="BS95" s="126" t="s">
        <v>76</v>
      </c>
      <c r="BT95" s="126" t="s">
        <v>84</v>
      </c>
      <c r="BU95" s="126" t="s">
        <v>78</v>
      </c>
      <c r="BV95" s="126" t="s">
        <v>79</v>
      </c>
      <c r="BW95" s="126" t="s">
        <v>85</v>
      </c>
      <c r="BX95" s="126" t="s">
        <v>5</v>
      </c>
      <c r="CL95" s="126" t="s">
        <v>1</v>
      </c>
      <c r="CM95" s="126" t="s">
        <v>86</v>
      </c>
    </row>
    <row r="96" s="3" customFormat="1" ht="16.5" customHeight="1">
      <c r="A96" s="127" t="s">
        <v>87</v>
      </c>
      <c r="B96" s="65"/>
      <c r="C96" s="128"/>
      <c r="D96" s="128"/>
      <c r="E96" s="129" t="s">
        <v>88</v>
      </c>
      <c r="F96" s="129"/>
      <c r="G96" s="129"/>
      <c r="H96" s="129"/>
      <c r="I96" s="129"/>
      <c r="J96" s="128"/>
      <c r="K96" s="129" t="s">
        <v>89</v>
      </c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0">
        <f>'VON - Vedlejší a ostatní ...'!J32</f>
        <v>0</v>
      </c>
      <c r="AH96" s="128"/>
      <c r="AI96" s="128"/>
      <c r="AJ96" s="128"/>
      <c r="AK96" s="128"/>
      <c r="AL96" s="128"/>
      <c r="AM96" s="128"/>
      <c r="AN96" s="130">
        <f>SUM(AG96,AT96)</f>
        <v>0</v>
      </c>
      <c r="AO96" s="128"/>
      <c r="AP96" s="128"/>
      <c r="AQ96" s="131" t="s">
        <v>90</v>
      </c>
      <c r="AR96" s="67"/>
      <c r="AS96" s="132">
        <v>0</v>
      </c>
      <c r="AT96" s="133">
        <f>ROUND(SUM(AV96:AW96),2)</f>
        <v>0</v>
      </c>
      <c r="AU96" s="134">
        <f>'VON - Vedlejší a ostatní ...'!P125</f>
        <v>0</v>
      </c>
      <c r="AV96" s="133">
        <f>'VON - Vedlejší a ostatní ...'!J35</f>
        <v>0</v>
      </c>
      <c r="AW96" s="133">
        <f>'VON - Vedlejší a ostatní ...'!J36</f>
        <v>0</v>
      </c>
      <c r="AX96" s="133">
        <f>'VON - Vedlejší a ostatní ...'!J37</f>
        <v>0</v>
      </c>
      <c r="AY96" s="133">
        <f>'VON - Vedlejší a ostatní ...'!J38</f>
        <v>0</v>
      </c>
      <c r="AZ96" s="133">
        <f>'VON - Vedlejší a ostatní ...'!F35</f>
        <v>0</v>
      </c>
      <c r="BA96" s="133">
        <f>'VON - Vedlejší a ostatní ...'!F36</f>
        <v>0</v>
      </c>
      <c r="BB96" s="133">
        <f>'VON - Vedlejší a ostatní ...'!F37</f>
        <v>0</v>
      </c>
      <c r="BC96" s="133">
        <f>'VON - Vedlejší a ostatní ...'!F38</f>
        <v>0</v>
      </c>
      <c r="BD96" s="135">
        <f>'VON - Vedlejší a ostatní ...'!F39</f>
        <v>0</v>
      </c>
      <c r="BT96" s="136" t="s">
        <v>86</v>
      </c>
      <c r="BV96" s="136" t="s">
        <v>79</v>
      </c>
      <c r="BW96" s="136" t="s">
        <v>91</v>
      </c>
      <c r="BX96" s="136" t="s">
        <v>85</v>
      </c>
      <c r="CL96" s="136" t="s">
        <v>1</v>
      </c>
    </row>
    <row r="97" s="3" customFormat="1" ht="25.5" customHeight="1">
      <c r="A97" s="127" t="s">
        <v>87</v>
      </c>
      <c r="B97" s="65"/>
      <c r="C97" s="128"/>
      <c r="D97" s="128"/>
      <c r="E97" s="129" t="s">
        <v>92</v>
      </c>
      <c r="F97" s="129"/>
      <c r="G97" s="129"/>
      <c r="H97" s="129"/>
      <c r="I97" s="129"/>
      <c r="J97" s="128"/>
      <c r="K97" s="129" t="s">
        <v>93</v>
      </c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30">
        <f>'D.1.1-2 - Architektonicko...'!J32</f>
        <v>0</v>
      </c>
      <c r="AH97" s="128"/>
      <c r="AI97" s="128"/>
      <c r="AJ97" s="128"/>
      <c r="AK97" s="128"/>
      <c r="AL97" s="128"/>
      <c r="AM97" s="128"/>
      <c r="AN97" s="130">
        <f>SUM(AG97,AT97)</f>
        <v>0</v>
      </c>
      <c r="AO97" s="128"/>
      <c r="AP97" s="128"/>
      <c r="AQ97" s="131" t="s">
        <v>90</v>
      </c>
      <c r="AR97" s="67"/>
      <c r="AS97" s="132">
        <v>0</v>
      </c>
      <c r="AT97" s="133">
        <f>ROUND(SUM(AV97:AW97),2)</f>
        <v>0</v>
      </c>
      <c r="AU97" s="134">
        <f>'D.1.1-2 - Architektonicko...'!P134</f>
        <v>0</v>
      </c>
      <c r="AV97" s="133">
        <f>'D.1.1-2 - Architektonicko...'!J35</f>
        <v>0</v>
      </c>
      <c r="AW97" s="133">
        <f>'D.1.1-2 - Architektonicko...'!J36</f>
        <v>0</v>
      </c>
      <c r="AX97" s="133">
        <f>'D.1.1-2 - Architektonicko...'!J37</f>
        <v>0</v>
      </c>
      <c r="AY97" s="133">
        <f>'D.1.1-2 - Architektonicko...'!J38</f>
        <v>0</v>
      </c>
      <c r="AZ97" s="133">
        <f>'D.1.1-2 - Architektonicko...'!F35</f>
        <v>0</v>
      </c>
      <c r="BA97" s="133">
        <f>'D.1.1-2 - Architektonicko...'!F36</f>
        <v>0</v>
      </c>
      <c r="BB97" s="133">
        <f>'D.1.1-2 - Architektonicko...'!F37</f>
        <v>0</v>
      </c>
      <c r="BC97" s="133">
        <f>'D.1.1-2 - Architektonicko...'!F38</f>
        <v>0</v>
      </c>
      <c r="BD97" s="135">
        <f>'D.1.1-2 - Architektonicko...'!F39</f>
        <v>0</v>
      </c>
      <c r="BT97" s="136" t="s">
        <v>86</v>
      </c>
      <c r="BV97" s="136" t="s">
        <v>79</v>
      </c>
      <c r="BW97" s="136" t="s">
        <v>94</v>
      </c>
      <c r="BX97" s="136" t="s">
        <v>85</v>
      </c>
      <c r="CL97" s="136" t="s">
        <v>1</v>
      </c>
    </row>
    <row r="98" s="3" customFormat="1" ht="16.5" customHeight="1">
      <c r="A98" s="127" t="s">
        <v>87</v>
      </c>
      <c r="B98" s="65"/>
      <c r="C98" s="128"/>
      <c r="D98" s="128"/>
      <c r="E98" s="129" t="s">
        <v>95</v>
      </c>
      <c r="F98" s="129"/>
      <c r="G98" s="129"/>
      <c r="H98" s="129"/>
      <c r="I98" s="129"/>
      <c r="J98" s="128"/>
      <c r="K98" s="129" t="s">
        <v>96</v>
      </c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0">
        <f>'D.1.3 - Požárně bezpečnos...'!J32</f>
        <v>0</v>
      </c>
      <c r="AH98" s="128"/>
      <c r="AI98" s="128"/>
      <c r="AJ98" s="128"/>
      <c r="AK98" s="128"/>
      <c r="AL98" s="128"/>
      <c r="AM98" s="128"/>
      <c r="AN98" s="130">
        <f>SUM(AG98,AT98)</f>
        <v>0</v>
      </c>
      <c r="AO98" s="128"/>
      <c r="AP98" s="128"/>
      <c r="AQ98" s="131" t="s">
        <v>90</v>
      </c>
      <c r="AR98" s="67"/>
      <c r="AS98" s="132">
        <v>0</v>
      </c>
      <c r="AT98" s="133">
        <f>ROUND(SUM(AV98:AW98),2)</f>
        <v>0</v>
      </c>
      <c r="AU98" s="134">
        <f>'D.1.3 - Požárně bezpečnos...'!P122</f>
        <v>0</v>
      </c>
      <c r="AV98" s="133">
        <f>'D.1.3 - Požárně bezpečnos...'!J35</f>
        <v>0</v>
      </c>
      <c r="AW98" s="133">
        <f>'D.1.3 - Požárně bezpečnos...'!J36</f>
        <v>0</v>
      </c>
      <c r="AX98" s="133">
        <f>'D.1.3 - Požárně bezpečnos...'!J37</f>
        <v>0</v>
      </c>
      <c r="AY98" s="133">
        <f>'D.1.3 - Požárně bezpečnos...'!J38</f>
        <v>0</v>
      </c>
      <c r="AZ98" s="133">
        <f>'D.1.3 - Požárně bezpečnos...'!F35</f>
        <v>0</v>
      </c>
      <c r="BA98" s="133">
        <f>'D.1.3 - Požárně bezpečnos...'!F36</f>
        <v>0</v>
      </c>
      <c r="BB98" s="133">
        <f>'D.1.3 - Požárně bezpečnos...'!F37</f>
        <v>0</v>
      </c>
      <c r="BC98" s="133">
        <f>'D.1.3 - Požárně bezpečnos...'!F38</f>
        <v>0</v>
      </c>
      <c r="BD98" s="135">
        <f>'D.1.3 - Požárně bezpečnos...'!F39</f>
        <v>0</v>
      </c>
      <c r="BT98" s="136" t="s">
        <v>86</v>
      </c>
      <c r="BV98" s="136" t="s">
        <v>79</v>
      </c>
      <c r="BW98" s="136" t="s">
        <v>97</v>
      </c>
      <c r="BX98" s="136" t="s">
        <v>85</v>
      </c>
      <c r="CL98" s="136" t="s">
        <v>1</v>
      </c>
    </row>
    <row r="99" s="3" customFormat="1" ht="16.5" customHeight="1">
      <c r="B99" s="65"/>
      <c r="C99" s="128"/>
      <c r="D99" s="128"/>
      <c r="E99" s="129" t="s">
        <v>98</v>
      </c>
      <c r="F99" s="129"/>
      <c r="G99" s="129"/>
      <c r="H99" s="129"/>
      <c r="I99" s="129"/>
      <c r="J99" s="128"/>
      <c r="K99" s="129" t="s">
        <v>99</v>
      </c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7">
        <f>ROUND(AG100,2)</f>
        <v>0</v>
      </c>
      <c r="AH99" s="128"/>
      <c r="AI99" s="128"/>
      <c r="AJ99" s="128"/>
      <c r="AK99" s="128"/>
      <c r="AL99" s="128"/>
      <c r="AM99" s="128"/>
      <c r="AN99" s="130">
        <f>SUM(AG99,AT99)</f>
        <v>0</v>
      </c>
      <c r="AO99" s="128"/>
      <c r="AP99" s="128"/>
      <c r="AQ99" s="131" t="s">
        <v>90</v>
      </c>
      <c r="AR99" s="67"/>
      <c r="AS99" s="132">
        <f>ROUND(AS100,2)</f>
        <v>0</v>
      </c>
      <c r="AT99" s="133">
        <f>ROUND(SUM(AV99:AW99),2)</f>
        <v>0</v>
      </c>
      <c r="AU99" s="134">
        <f>ROUND(AU100,5)</f>
        <v>0</v>
      </c>
      <c r="AV99" s="133">
        <f>ROUND(AZ99*L29,2)</f>
        <v>0</v>
      </c>
      <c r="AW99" s="133">
        <f>ROUND(BA99*L30,2)</f>
        <v>0</v>
      </c>
      <c r="AX99" s="133">
        <f>ROUND(BB99*L29,2)</f>
        <v>0</v>
      </c>
      <c r="AY99" s="133">
        <f>ROUND(BC99*L30,2)</f>
        <v>0</v>
      </c>
      <c r="AZ99" s="133">
        <f>ROUND(AZ100,2)</f>
        <v>0</v>
      </c>
      <c r="BA99" s="133">
        <f>ROUND(BA100,2)</f>
        <v>0</v>
      </c>
      <c r="BB99" s="133">
        <f>ROUND(BB100,2)</f>
        <v>0</v>
      </c>
      <c r="BC99" s="133">
        <f>ROUND(BC100,2)</f>
        <v>0</v>
      </c>
      <c r="BD99" s="135">
        <f>ROUND(BD100,2)</f>
        <v>0</v>
      </c>
      <c r="BS99" s="136" t="s">
        <v>76</v>
      </c>
      <c r="BT99" s="136" t="s">
        <v>86</v>
      </c>
      <c r="BU99" s="136" t="s">
        <v>78</v>
      </c>
      <c r="BV99" s="136" t="s">
        <v>79</v>
      </c>
      <c r="BW99" s="136" t="s">
        <v>100</v>
      </c>
      <c r="BX99" s="136" t="s">
        <v>85</v>
      </c>
      <c r="CL99" s="136" t="s">
        <v>1</v>
      </c>
    </row>
    <row r="100" s="3" customFormat="1" ht="16.5" customHeight="1">
      <c r="A100" s="127" t="s">
        <v>87</v>
      </c>
      <c r="B100" s="65"/>
      <c r="C100" s="128"/>
      <c r="D100" s="128"/>
      <c r="E100" s="128"/>
      <c r="F100" s="129" t="s">
        <v>101</v>
      </c>
      <c r="G100" s="129"/>
      <c r="H100" s="129"/>
      <c r="I100" s="129"/>
      <c r="J100" s="129"/>
      <c r="K100" s="128"/>
      <c r="L100" s="129" t="s">
        <v>102</v>
      </c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30">
        <f>'D.1.4.2 - Silnoproudá ele...'!J34</f>
        <v>0</v>
      </c>
      <c r="AH100" s="128"/>
      <c r="AI100" s="128"/>
      <c r="AJ100" s="128"/>
      <c r="AK100" s="128"/>
      <c r="AL100" s="128"/>
      <c r="AM100" s="128"/>
      <c r="AN100" s="130">
        <f>SUM(AG100,AT100)</f>
        <v>0</v>
      </c>
      <c r="AO100" s="128"/>
      <c r="AP100" s="128"/>
      <c r="AQ100" s="131" t="s">
        <v>90</v>
      </c>
      <c r="AR100" s="67"/>
      <c r="AS100" s="138">
        <v>0</v>
      </c>
      <c r="AT100" s="139">
        <f>ROUND(SUM(AV100:AW100),2)</f>
        <v>0</v>
      </c>
      <c r="AU100" s="140">
        <f>'D.1.4.2 - Silnoproudá ele...'!P128</f>
        <v>0</v>
      </c>
      <c r="AV100" s="139">
        <f>'D.1.4.2 - Silnoproudá ele...'!J37</f>
        <v>0</v>
      </c>
      <c r="AW100" s="139">
        <f>'D.1.4.2 - Silnoproudá ele...'!J38</f>
        <v>0</v>
      </c>
      <c r="AX100" s="139">
        <f>'D.1.4.2 - Silnoproudá ele...'!J39</f>
        <v>0</v>
      </c>
      <c r="AY100" s="139">
        <f>'D.1.4.2 - Silnoproudá ele...'!J40</f>
        <v>0</v>
      </c>
      <c r="AZ100" s="139">
        <f>'D.1.4.2 - Silnoproudá ele...'!F37</f>
        <v>0</v>
      </c>
      <c r="BA100" s="139">
        <f>'D.1.4.2 - Silnoproudá ele...'!F38</f>
        <v>0</v>
      </c>
      <c r="BB100" s="139">
        <f>'D.1.4.2 - Silnoproudá ele...'!F39</f>
        <v>0</v>
      </c>
      <c r="BC100" s="139">
        <f>'D.1.4.2 - Silnoproudá ele...'!F40</f>
        <v>0</v>
      </c>
      <c r="BD100" s="141">
        <f>'D.1.4.2 - Silnoproudá ele...'!F41</f>
        <v>0</v>
      </c>
      <c r="BT100" s="136" t="s">
        <v>103</v>
      </c>
      <c r="BV100" s="136" t="s">
        <v>79</v>
      </c>
      <c r="BW100" s="136" t="s">
        <v>104</v>
      </c>
      <c r="BX100" s="136" t="s">
        <v>100</v>
      </c>
      <c r="CL100" s="136" t="s">
        <v>1</v>
      </c>
    </row>
    <row r="101" s="1" customFormat="1" ht="30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</row>
    <row r="102" s="1" customFormat="1" ht="6.96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2"/>
      <c r="X102" s="62"/>
      <c r="Y102" s="62"/>
      <c r="Z102" s="62"/>
      <c r="AA102" s="62"/>
      <c r="AB102" s="62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43"/>
    </row>
  </sheetData>
  <sheetProtection sheet="1" formatColumns="0" formatRows="0" objects="1" scenarios="1" spinCount="100000" saltValue="hYeyMumIbtmlFYpTppb5MNa/iGJcrmgR6EgmBfFR7aeBQ21KenpdqWX4MY14weqIVRbxahw7JZZopzLjVkACmw==" hashValue="5mmZJysgeWgUR+C01hCAyA6gbzcHKa+XG7whnLx22Ke1vyann0+C/1no42jygT00j+6B/fPRp82T16dpM1Glhg==" algorithmName="SHA-512" password="CC35"/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E99:I99"/>
    <mergeCell ref="K99:AF99"/>
    <mergeCell ref="F100:J100"/>
    <mergeCell ref="L100:AF100"/>
  </mergeCells>
  <hyperlinks>
    <hyperlink ref="A96" location="'VON - Vedlejší a ostatní ...'!C2" display="/"/>
    <hyperlink ref="A97" location="'D.1.1-2 - Architektonicko...'!C2" display="/"/>
    <hyperlink ref="A98" location="'D.1.3 - Požárně bezpečnos...'!C2" display="/"/>
    <hyperlink ref="A100" location="'D.1.4.2 - Silnoproudá e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91</v>
      </c>
    </row>
    <row r="3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0"/>
      <c r="AT3" s="17" t="s">
        <v>86</v>
      </c>
    </row>
    <row r="4" ht="24.96" customHeight="1">
      <c r="B4" s="20"/>
      <c r="D4" s="146" t="s">
        <v>105</v>
      </c>
      <c r="L4" s="20"/>
      <c r="M4" s="147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8" t="s">
        <v>16</v>
      </c>
      <c r="L6" s="20"/>
    </row>
    <row r="7" ht="16.5" customHeight="1">
      <c r="B7" s="20"/>
      <c r="E7" s="149" t="str">
        <f>'Rekapitulace stavby'!K6</f>
        <v>MODERNIZACE VYŠŠÍ ODBORNÉ ŠKOLY A STŘEDNÍ PRŮMYSLOVÉ ŠKOLY, RYCHNOV NAD KNĚŽNOU</v>
      </c>
      <c r="F7" s="148"/>
      <c r="G7" s="148"/>
      <c r="H7" s="148"/>
      <c r="L7" s="20"/>
    </row>
    <row r="8" ht="12" customHeight="1">
      <c r="B8" s="20"/>
      <c r="D8" s="148" t="s">
        <v>106</v>
      </c>
      <c r="L8" s="20"/>
    </row>
    <row r="9" s="1" customFormat="1" ht="16.5" customHeight="1">
      <c r="B9" s="43"/>
      <c r="E9" s="149" t="s">
        <v>107</v>
      </c>
      <c r="F9" s="1"/>
      <c r="G9" s="1"/>
      <c r="H9" s="1"/>
      <c r="I9" s="150"/>
      <c r="L9" s="43"/>
    </row>
    <row r="10" s="1" customFormat="1" ht="12" customHeight="1">
      <c r="B10" s="43"/>
      <c r="D10" s="148" t="s">
        <v>108</v>
      </c>
      <c r="I10" s="150"/>
      <c r="L10" s="43"/>
    </row>
    <row r="11" s="1" customFormat="1" ht="36.96" customHeight="1">
      <c r="B11" s="43"/>
      <c r="E11" s="151" t="s">
        <v>109</v>
      </c>
      <c r="F11" s="1"/>
      <c r="G11" s="1"/>
      <c r="H11" s="1"/>
      <c r="I11" s="150"/>
      <c r="L11" s="43"/>
    </row>
    <row r="12" s="1" customFormat="1">
      <c r="B12" s="43"/>
      <c r="I12" s="150"/>
      <c r="L12" s="43"/>
    </row>
    <row r="13" s="1" customFormat="1" ht="12" customHeight="1">
      <c r="B13" s="43"/>
      <c r="D13" s="148" t="s">
        <v>18</v>
      </c>
      <c r="F13" s="136" t="s">
        <v>1</v>
      </c>
      <c r="I13" s="152" t="s">
        <v>19</v>
      </c>
      <c r="J13" s="136" t="s">
        <v>1</v>
      </c>
      <c r="L13" s="43"/>
    </row>
    <row r="14" s="1" customFormat="1" ht="12" customHeight="1">
      <c r="B14" s="43"/>
      <c r="D14" s="148" t="s">
        <v>20</v>
      </c>
      <c r="F14" s="136" t="s">
        <v>21</v>
      </c>
      <c r="I14" s="152" t="s">
        <v>22</v>
      </c>
      <c r="J14" s="153" t="str">
        <f>'Rekapitulace stavby'!AN8</f>
        <v>15. 8. 2019</v>
      </c>
      <c r="L14" s="43"/>
    </row>
    <row r="15" s="1" customFormat="1" ht="10.8" customHeight="1">
      <c r="B15" s="43"/>
      <c r="I15" s="150"/>
      <c r="L15" s="43"/>
    </row>
    <row r="16" s="1" customFormat="1" ht="12" customHeight="1">
      <c r="B16" s="43"/>
      <c r="D16" s="148" t="s">
        <v>24</v>
      </c>
      <c r="I16" s="152" t="s">
        <v>25</v>
      </c>
      <c r="J16" s="136" t="s">
        <v>1</v>
      </c>
      <c r="L16" s="43"/>
    </row>
    <row r="17" s="1" customFormat="1" ht="18" customHeight="1">
      <c r="B17" s="43"/>
      <c r="E17" s="136" t="s">
        <v>26</v>
      </c>
      <c r="I17" s="152" t="s">
        <v>27</v>
      </c>
      <c r="J17" s="136" t="s">
        <v>1</v>
      </c>
      <c r="L17" s="43"/>
    </row>
    <row r="18" s="1" customFormat="1" ht="6.96" customHeight="1">
      <c r="B18" s="43"/>
      <c r="I18" s="150"/>
      <c r="L18" s="43"/>
    </row>
    <row r="19" s="1" customFormat="1" ht="12" customHeight="1">
      <c r="B19" s="43"/>
      <c r="D19" s="148" t="s">
        <v>28</v>
      </c>
      <c r="I19" s="152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2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50"/>
      <c r="L21" s="43"/>
    </row>
    <row r="22" s="1" customFormat="1" ht="12" customHeight="1">
      <c r="B22" s="43"/>
      <c r="D22" s="148" t="s">
        <v>30</v>
      </c>
      <c r="I22" s="152" t="s">
        <v>25</v>
      </c>
      <c r="J22" s="136" t="s">
        <v>1</v>
      </c>
      <c r="L22" s="43"/>
    </row>
    <row r="23" s="1" customFormat="1" ht="18" customHeight="1">
      <c r="B23" s="43"/>
      <c r="E23" s="136" t="s">
        <v>31</v>
      </c>
      <c r="I23" s="152" t="s">
        <v>27</v>
      </c>
      <c r="J23" s="136" t="s">
        <v>1</v>
      </c>
      <c r="L23" s="43"/>
    </row>
    <row r="24" s="1" customFormat="1" ht="6.96" customHeight="1">
      <c r="B24" s="43"/>
      <c r="I24" s="150"/>
      <c r="L24" s="43"/>
    </row>
    <row r="25" s="1" customFormat="1" ht="12" customHeight="1">
      <c r="B25" s="43"/>
      <c r="D25" s="148" t="s">
        <v>33</v>
      </c>
      <c r="I25" s="152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2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50"/>
      <c r="L27" s="43"/>
    </row>
    <row r="28" s="1" customFormat="1" ht="12" customHeight="1">
      <c r="B28" s="43"/>
      <c r="D28" s="148" t="s">
        <v>35</v>
      </c>
      <c r="I28" s="150"/>
      <c r="L28" s="43"/>
    </row>
    <row r="29" s="7" customFormat="1" ht="89.25" customHeight="1">
      <c r="B29" s="154"/>
      <c r="E29" s="155" t="s">
        <v>36</v>
      </c>
      <c r="F29" s="155"/>
      <c r="G29" s="155"/>
      <c r="H29" s="155"/>
      <c r="I29" s="156"/>
      <c r="L29" s="154"/>
    </row>
    <row r="30" s="1" customFormat="1" ht="6.96" customHeight="1">
      <c r="B30" s="43"/>
      <c r="I30" s="150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7"/>
      <c r="J31" s="78"/>
      <c r="K31" s="78"/>
      <c r="L31" s="43"/>
    </row>
    <row r="32" s="1" customFormat="1" ht="25.44" customHeight="1">
      <c r="B32" s="43"/>
      <c r="D32" s="158" t="s">
        <v>37</v>
      </c>
      <c r="I32" s="150"/>
      <c r="J32" s="159">
        <f>ROUND(J125,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7"/>
      <c r="J33" s="78"/>
      <c r="K33" s="78"/>
      <c r="L33" s="43"/>
    </row>
    <row r="34" s="1" customFormat="1" ht="14.4" customHeight="1">
      <c r="B34" s="43"/>
      <c r="F34" s="160" t="s">
        <v>39</v>
      </c>
      <c r="I34" s="161" t="s">
        <v>38</v>
      </c>
      <c r="J34" s="160" t="s">
        <v>40</v>
      </c>
      <c r="L34" s="43"/>
    </row>
    <row r="35" s="1" customFormat="1" ht="14.4" customHeight="1">
      <c r="B35" s="43"/>
      <c r="D35" s="162" t="s">
        <v>41</v>
      </c>
      <c r="E35" s="148" t="s">
        <v>42</v>
      </c>
      <c r="F35" s="163">
        <f>ROUND((SUM(BE125:BE142)),  2)</f>
        <v>0</v>
      </c>
      <c r="I35" s="164">
        <v>0.20999999999999999</v>
      </c>
      <c r="J35" s="163">
        <f>ROUND(((SUM(BE125:BE142))*I35),  2)</f>
        <v>0</v>
      </c>
      <c r="L35" s="43"/>
    </row>
    <row r="36" s="1" customFormat="1" ht="14.4" customHeight="1">
      <c r="B36" s="43"/>
      <c r="E36" s="148" t="s">
        <v>43</v>
      </c>
      <c r="F36" s="163">
        <f>ROUND((SUM(BF125:BF142)),  2)</f>
        <v>0</v>
      </c>
      <c r="I36" s="164">
        <v>0.14999999999999999</v>
      </c>
      <c r="J36" s="163">
        <f>ROUND(((SUM(BF125:BF142))*I36),  2)</f>
        <v>0</v>
      </c>
      <c r="L36" s="43"/>
    </row>
    <row r="37" hidden="1" s="1" customFormat="1" ht="14.4" customHeight="1">
      <c r="B37" s="43"/>
      <c r="E37" s="148" t="s">
        <v>44</v>
      </c>
      <c r="F37" s="163">
        <f>ROUND((SUM(BG125:BG142)),  2)</f>
        <v>0</v>
      </c>
      <c r="I37" s="164">
        <v>0.20999999999999999</v>
      </c>
      <c r="J37" s="163">
        <f>0</f>
        <v>0</v>
      </c>
      <c r="L37" s="43"/>
    </row>
    <row r="38" hidden="1" s="1" customFormat="1" ht="14.4" customHeight="1">
      <c r="B38" s="43"/>
      <c r="E38" s="148" t="s">
        <v>45</v>
      </c>
      <c r="F38" s="163">
        <f>ROUND((SUM(BH125:BH142)),  2)</f>
        <v>0</v>
      </c>
      <c r="I38" s="164">
        <v>0.14999999999999999</v>
      </c>
      <c r="J38" s="163">
        <f>0</f>
        <v>0</v>
      </c>
      <c r="L38" s="43"/>
    </row>
    <row r="39" hidden="1" s="1" customFormat="1" ht="14.4" customHeight="1">
      <c r="B39" s="43"/>
      <c r="E39" s="148" t="s">
        <v>46</v>
      </c>
      <c r="F39" s="163">
        <f>ROUND((SUM(BI125:BI142)),  2)</f>
        <v>0</v>
      </c>
      <c r="I39" s="164">
        <v>0</v>
      </c>
      <c r="J39" s="163">
        <f>0</f>
        <v>0</v>
      </c>
      <c r="L39" s="43"/>
    </row>
    <row r="40" s="1" customFormat="1" ht="6.96" customHeight="1">
      <c r="B40" s="43"/>
      <c r="I40" s="150"/>
      <c r="L40" s="43"/>
    </row>
    <row r="41" s="1" customFormat="1" ht="25.44" customHeight="1">
      <c r="B41" s="43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43"/>
    </row>
    <row r="42" s="1" customFormat="1" ht="14.4" customHeight="1">
      <c r="B42" s="43"/>
      <c r="I42" s="150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3" t="s">
        <v>54</v>
      </c>
      <c r="E65" s="174"/>
      <c r="F65" s="174"/>
      <c r="G65" s="173" t="s">
        <v>55</v>
      </c>
      <c r="H65" s="174"/>
      <c r="I65" s="175"/>
      <c r="J65" s="174"/>
      <c r="K65" s="17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43"/>
    </row>
    <row r="77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3"/>
    </row>
    <row r="8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3"/>
    </row>
    <row r="82" s="1" customFormat="1" ht="24.96" customHeight="1">
      <c r="B82" s="38"/>
      <c r="C82" s="23" t="s">
        <v>110</v>
      </c>
      <c r="D82" s="39"/>
      <c r="E82" s="39"/>
      <c r="F82" s="39"/>
      <c r="G82" s="39"/>
      <c r="H82" s="39"/>
      <c r="I82" s="150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50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50"/>
      <c r="J84" s="39"/>
      <c r="K84" s="39"/>
      <c r="L84" s="43"/>
    </row>
    <row r="85" s="1" customFormat="1" ht="16.5" customHeight="1">
      <c r="B85" s="38"/>
      <c r="C85" s="39"/>
      <c r="D85" s="39"/>
      <c r="E85" s="187" t="str">
        <f>E7</f>
        <v>MODERNIZACE VYŠŠÍ ODBORNÉ ŠKOLY A STŘEDNÍ PRŮMYSLOVÉ ŠKOLY, RYCHNOV NAD KNĚŽNOU</v>
      </c>
      <c r="F85" s="32"/>
      <c r="G85" s="32"/>
      <c r="H85" s="32"/>
      <c r="I85" s="150"/>
      <c r="J85" s="39"/>
      <c r="K85" s="39"/>
      <c r="L85" s="43"/>
    </row>
    <row r="86" ht="12" customHeight="1">
      <c r="B86" s="21"/>
      <c r="C86" s="32" t="s">
        <v>106</v>
      </c>
      <c r="D86" s="22"/>
      <c r="E86" s="22"/>
      <c r="F86" s="22"/>
      <c r="G86" s="22"/>
      <c r="H86" s="22"/>
      <c r="I86" s="142"/>
      <c r="J86" s="22"/>
      <c r="K86" s="22"/>
      <c r="L86" s="20"/>
    </row>
    <row r="87" s="1" customFormat="1" ht="16.5" customHeight="1">
      <c r="B87" s="38"/>
      <c r="C87" s="39"/>
      <c r="D87" s="39"/>
      <c r="E87" s="187" t="s">
        <v>107</v>
      </c>
      <c r="F87" s="39"/>
      <c r="G87" s="39"/>
      <c r="H87" s="39"/>
      <c r="I87" s="150"/>
      <c r="J87" s="39"/>
      <c r="K87" s="39"/>
      <c r="L87" s="43"/>
    </row>
    <row r="88" s="1" customFormat="1" ht="12" customHeight="1">
      <c r="B88" s="38"/>
      <c r="C88" s="32" t="s">
        <v>108</v>
      </c>
      <c r="D88" s="39"/>
      <c r="E88" s="39"/>
      <c r="F88" s="39"/>
      <c r="G88" s="39"/>
      <c r="H88" s="39"/>
      <c r="I88" s="150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VON - Vedlejší a ostatní náklady stavby</v>
      </c>
      <c r="F89" s="39"/>
      <c r="G89" s="39"/>
      <c r="H89" s="39"/>
      <c r="I89" s="150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50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 xml:space="preserve">AREÁL SOU NA JAMÁCH </v>
      </c>
      <c r="G91" s="39"/>
      <c r="H91" s="39"/>
      <c r="I91" s="152" t="s">
        <v>22</v>
      </c>
      <c r="J91" s="74" t="str">
        <f>IF(J14="","",J14)</f>
        <v>15. 8. 2019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50"/>
      <c r="J92" s="39"/>
      <c r="K92" s="39"/>
      <c r="L92" s="43"/>
    </row>
    <row r="93" s="1" customFormat="1" ht="27.9" customHeight="1">
      <c r="B93" s="38"/>
      <c r="C93" s="32" t="s">
        <v>24</v>
      </c>
      <c r="D93" s="39"/>
      <c r="E93" s="39"/>
      <c r="F93" s="27" t="str">
        <f>E17</f>
        <v xml:space="preserve">KRÁLOVÉHRADECKÝ KRAJ </v>
      </c>
      <c r="G93" s="39"/>
      <c r="H93" s="39"/>
      <c r="I93" s="152" t="s">
        <v>30</v>
      </c>
      <c r="J93" s="36" t="str">
        <f>E23</f>
        <v>KANIA a.s., Ostrava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2" t="s">
        <v>33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50"/>
      <c r="J95" s="39"/>
      <c r="K95" s="39"/>
      <c r="L95" s="43"/>
    </row>
    <row r="96" s="1" customFormat="1" ht="29.28" customHeight="1">
      <c r="B96" s="38"/>
      <c r="C96" s="188" t="s">
        <v>111</v>
      </c>
      <c r="D96" s="189"/>
      <c r="E96" s="189"/>
      <c r="F96" s="189"/>
      <c r="G96" s="189"/>
      <c r="H96" s="189"/>
      <c r="I96" s="190"/>
      <c r="J96" s="191" t="s">
        <v>112</v>
      </c>
      <c r="K96" s="189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50"/>
      <c r="J97" s="39"/>
      <c r="K97" s="39"/>
      <c r="L97" s="43"/>
    </row>
    <row r="98" s="1" customFormat="1" ht="22.8" customHeight="1">
      <c r="B98" s="38"/>
      <c r="C98" s="192" t="s">
        <v>113</v>
      </c>
      <c r="D98" s="39"/>
      <c r="E98" s="39"/>
      <c r="F98" s="39"/>
      <c r="G98" s="39"/>
      <c r="H98" s="39"/>
      <c r="I98" s="150"/>
      <c r="J98" s="105">
        <f>J125</f>
        <v>0</v>
      </c>
      <c r="K98" s="39"/>
      <c r="L98" s="43"/>
      <c r="AU98" s="17" t="s">
        <v>114</v>
      </c>
    </row>
    <row r="99" s="8" customFormat="1" ht="24.96" customHeight="1">
      <c r="B99" s="193"/>
      <c r="C99" s="194"/>
      <c r="D99" s="195" t="s">
        <v>115</v>
      </c>
      <c r="E99" s="196"/>
      <c r="F99" s="196"/>
      <c r="G99" s="196"/>
      <c r="H99" s="196"/>
      <c r="I99" s="197"/>
      <c r="J99" s="198">
        <f>J126</f>
        <v>0</v>
      </c>
      <c r="K99" s="194"/>
      <c r="L99" s="199"/>
    </row>
    <row r="100" s="9" customFormat="1" ht="19.92" customHeight="1">
      <c r="B100" s="200"/>
      <c r="C100" s="128"/>
      <c r="D100" s="201" t="s">
        <v>116</v>
      </c>
      <c r="E100" s="202"/>
      <c r="F100" s="202"/>
      <c r="G100" s="202"/>
      <c r="H100" s="202"/>
      <c r="I100" s="203"/>
      <c r="J100" s="204">
        <f>J127</f>
        <v>0</v>
      </c>
      <c r="K100" s="128"/>
      <c r="L100" s="205"/>
    </row>
    <row r="101" s="9" customFormat="1" ht="19.92" customHeight="1">
      <c r="B101" s="200"/>
      <c r="C101" s="128"/>
      <c r="D101" s="201" t="s">
        <v>117</v>
      </c>
      <c r="E101" s="202"/>
      <c r="F101" s="202"/>
      <c r="G101" s="202"/>
      <c r="H101" s="202"/>
      <c r="I101" s="203"/>
      <c r="J101" s="204">
        <f>J132</f>
        <v>0</v>
      </c>
      <c r="K101" s="128"/>
      <c r="L101" s="205"/>
    </row>
    <row r="102" s="9" customFormat="1" ht="19.92" customHeight="1">
      <c r="B102" s="200"/>
      <c r="C102" s="128"/>
      <c r="D102" s="201" t="s">
        <v>118</v>
      </c>
      <c r="E102" s="202"/>
      <c r="F102" s="202"/>
      <c r="G102" s="202"/>
      <c r="H102" s="202"/>
      <c r="I102" s="203"/>
      <c r="J102" s="204">
        <f>J135</f>
        <v>0</v>
      </c>
      <c r="K102" s="128"/>
      <c r="L102" s="205"/>
    </row>
    <row r="103" s="9" customFormat="1" ht="19.92" customHeight="1">
      <c r="B103" s="200"/>
      <c r="C103" s="128"/>
      <c r="D103" s="201" t="s">
        <v>119</v>
      </c>
      <c r="E103" s="202"/>
      <c r="F103" s="202"/>
      <c r="G103" s="202"/>
      <c r="H103" s="202"/>
      <c r="I103" s="203"/>
      <c r="J103" s="204">
        <f>J140</f>
        <v>0</v>
      </c>
      <c r="K103" s="128"/>
      <c r="L103" s="205"/>
    </row>
    <row r="104" s="1" customFormat="1" ht="21.84" customHeight="1">
      <c r="B104" s="38"/>
      <c r="C104" s="39"/>
      <c r="D104" s="39"/>
      <c r="E104" s="39"/>
      <c r="F104" s="39"/>
      <c r="G104" s="39"/>
      <c r="H104" s="39"/>
      <c r="I104" s="150"/>
      <c r="J104" s="39"/>
      <c r="K104" s="39"/>
      <c r="L104" s="43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3"/>
      <c r="J105" s="62"/>
      <c r="K105" s="62"/>
      <c r="L105" s="43"/>
    </row>
    <row r="109" s="1" customFormat="1" ht="6.96" customHeight="1">
      <c r="B109" s="63"/>
      <c r="C109" s="64"/>
      <c r="D109" s="64"/>
      <c r="E109" s="64"/>
      <c r="F109" s="64"/>
      <c r="G109" s="64"/>
      <c r="H109" s="64"/>
      <c r="I109" s="186"/>
      <c r="J109" s="64"/>
      <c r="K109" s="64"/>
      <c r="L109" s="43"/>
    </row>
    <row r="110" s="1" customFormat="1" ht="24.96" customHeight="1">
      <c r="B110" s="38"/>
      <c r="C110" s="23" t="s">
        <v>120</v>
      </c>
      <c r="D110" s="39"/>
      <c r="E110" s="39"/>
      <c r="F110" s="39"/>
      <c r="G110" s="39"/>
      <c r="H110" s="39"/>
      <c r="I110" s="150"/>
      <c r="J110" s="39"/>
      <c r="K110" s="39"/>
      <c r="L110" s="43"/>
    </row>
    <row r="111" s="1" customFormat="1" ht="6.96" customHeight="1">
      <c r="B111" s="38"/>
      <c r="C111" s="39"/>
      <c r="D111" s="39"/>
      <c r="E111" s="39"/>
      <c r="F111" s="39"/>
      <c r="G111" s="39"/>
      <c r="H111" s="39"/>
      <c r="I111" s="150"/>
      <c r="J111" s="39"/>
      <c r="K111" s="39"/>
      <c r="L111" s="43"/>
    </row>
    <row r="112" s="1" customFormat="1" ht="12" customHeight="1">
      <c r="B112" s="38"/>
      <c r="C112" s="32" t="s">
        <v>16</v>
      </c>
      <c r="D112" s="39"/>
      <c r="E112" s="39"/>
      <c r="F112" s="39"/>
      <c r="G112" s="39"/>
      <c r="H112" s="39"/>
      <c r="I112" s="150"/>
      <c r="J112" s="39"/>
      <c r="K112" s="39"/>
      <c r="L112" s="43"/>
    </row>
    <row r="113" s="1" customFormat="1" ht="16.5" customHeight="1">
      <c r="B113" s="38"/>
      <c r="C113" s="39"/>
      <c r="D113" s="39"/>
      <c r="E113" s="187" t="str">
        <f>E7</f>
        <v>MODERNIZACE VYŠŠÍ ODBORNÉ ŠKOLY A STŘEDNÍ PRŮMYSLOVÉ ŠKOLY, RYCHNOV NAD KNĚŽNOU</v>
      </c>
      <c r="F113" s="32"/>
      <c r="G113" s="32"/>
      <c r="H113" s="32"/>
      <c r="I113" s="150"/>
      <c r="J113" s="39"/>
      <c r="K113" s="39"/>
      <c r="L113" s="43"/>
    </row>
    <row r="114" ht="12" customHeight="1">
      <c r="B114" s="21"/>
      <c r="C114" s="32" t="s">
        <v>106</v>
      </c>
      <c r="D114" s="22"/>
      <c r="E114" s="22"/>
      <c r="F114" s="22"/>
      <c r="G114" s="22"/>
      <c r="H114" s="22"/>
      <c r="I114" s="142"/>
      <c r="J114" s="22"/>
      <c r="K114" s="22"/>
      <c r="L114" s="20"/>
    </row>
    <row r="115" s="1" customFormat="1" ht="16.5" customHeight="1">
      <c r="B115" s="38"/>
      <c r="C115" s="39"/>
      <c r="D115" s="39"/>
      <c r="E115" s="187" t="s">
        <v>107</v>
      </c>
      <c r="F115" s="39"/>
      <c r="G115" s="39"/>
      <c r="H115" s="39"/>
      <c r="I115" s="150"/>
      <c r="J115" s="39"/>
      <c r="K115" s="39"/>
      <c r="L115" s="43"/>
    </row>
    <row r="116" s="1" customFormat="1" ht="12" customHeight="1">
      <c r="B116" s="38"/>
      <c r="C116" s="32" t="s">
        <v>108</v>
      </c>
      <c r="D116" s="39"/>
      <c r="E116" s="39"/>
      <c r="F116" s="39"/>
      <c r="G116" s="39"/>
      <c r="H116" s="39"/>
      <c r="I116" s="150"/>
      <c r="J116" s="39"/>
      <c r="K116" s="39"/>
      <c r="L116" s="43"/>
    </row>
    <row r="117" s="1" customFormat="1" ht="16.5" customHeight="1">
      <c r="B117" s="38"/>
      <c r="C117" s="39"/>
      <c r="D117" s="39"/>
      <c r="E117" s="71" t="str">
        <f>E11</f>
        <v>VON - Vedlejší a ostatní náklady stavby</v>
      </c>
      <c r="F117" s="39"/>
      <c r="G117" s="39"/>
      <c r="H117" s="39"/>
      <c r="I117" s="150"/>
      <c r="J117" s="39"/>
      <c r="K117" s="39"/>
      <c r="L117" s="43"/>
    </row>
    <row r="118" s="1" customFormat="1" ht="6.96" customHeight="1">
      <c r="B118" s="38"/>
      <c r="C118" s="39"/>
      <c r="D118" s="39"/>
      <c r="E118" s="39"/>
      <c r="F118" s="39"/>
      <c r="G118" s="39"/>
      <c r="H118" s="39"/>
      <c r="I118" s="150"/>
      <c r="J118" s="39"/>
      <c r="K118" s="39"/>
      <c r="L118" s="43"/>
    </row>
    <row r="119" s="1" customFormat="1" ht="12" customHeight="1">
      <c r="B119" s="38"/>
      <c r="C119" s="32" t="s">
        <v>20</v>
      </c>
      <c r="D119" s="39"/>
      <c r="E119" s="39"/>
      <c r="F119" s="27" t="str">
        <f>F14</f>
        <v xml:space="preserve">AREÁL SOU NA JAMÁCH </v>
      </c>
      <c r="G119" s="39"/>
      <c r="H119" s="39"/>
      <c r="I119" s="152" t="s">
        <v>22</v>
      </c>
      <c r="J119" s="74" t="str">
        <f>IF(J14="","",J14)</f>
        <v>15. 8. 2019</v>
      </c>
      <c r="K119" s="39"/>
      <c r="L119" s="43"/>
    </row>
    <row r="120" s="1" customFormat="1" ht="6.96" customHeight="1">
      <c r="B120" s="38"/>
      <c r="C120" s="39"/>
      <c r="D120" s="39"/>
      <c r="E120" s="39"/>
      <c r="F120" s="39"/>
      <c r="G120" s="39"/>
      <c r="H120" s="39"/>
      <c r="I120" s="150"/>
      <c r="J120" s="39"/>
      <c r="K120" s="39"/>
      <c r="L120" s="43"/>
    </row>
    <row r="121" s="1" customFormat="1" ht="27.9" customHeight="1">
      <c r="B121" s="38"/>
      <c r="C121" s="32" t="s">
        <v>24</v>
      </c>
      <c r="D121" s="39"/>
      <c r="E121" s="39"/>
      <c r="F121" s="27" t="str">
        <f>E17</f>
        <v xml:space="preserve">KRÁLOVÉHRADECKÝ KRAJ </v>
      </c>
      <c r="G121" s="39"/>
      <c r="H121" s="39"/>
      <c r="I121" s="152" t="s">
        <v>30</v>
      </c>
      <c r="J121" s="36" t="str">
        <f>E23</f>
        <v>KANIA a.s., Ostrava</v>
      </c>
      <c r="K121" s="39"/>
      <c r="L121" s="43"/>
    </row>
    <row r="122" s="1" customFormat="1" ht="15.15" customHeight="1">
      <c r="B122" s="38"/>
      <c r="C122" s="32" t="s">
        <v>28</v>
      </c>
      <c r="D122" s="39"/>
      <c r="E122" s="39"/>
      <c r="F122" s="27" t="str">
        <f>IF(E20="","",E20)</f>
        <v>Vyplň údaj</v>
      </c>
      <c r="G122" s="39"/>
      <c r="H122" s="39"/>
      <c r="I122" s="152" t="s">
        <v>33</v>
      </c>
      <c r="J122" s="36" t="str">
        <f>E26</f>
        <v xml:space="preserve"> </v>
      </c>
      <c r="K122" s="39"/>
      <c r="L122" s="43"/>
    </row>
    <row r="123" s="1" customFormat="1" ht="10.32" customHeight="1">
      <c r="B123" s="38"/>
      <c r="C123" s="39"/>
      <c r="D123" s="39"/>
      <c r="E123" s="39"/>
      <c r="F123" s="39"/>
      <c r="G123" s="39"/>
      <c r="H123" s="39"/>
      <c r="I123" s="150"/>
      <c r="J123" s="39"/>
      <c r="K123" s="39"/>
      <c r="L123" s="43"/>
    </row>
    <row r="124" s="10" customFormat="1" ht="29.28" customHeight="1">
      <c r="B124" s="206"/>
      <c r="C124" s="207" t="s">
        <v>121</v>
      </c>
      <c r="D124" s="208" t="s">
        <v>62</v>
      </c>
      <c r="E124" s="208" t="s">
        <v>58</v>
      </c>
      <c r="F124" s="208" t="s">
        <v>59</v>
      </c>
      <c r="G124" s="208" t="s">
        <v>122</v>
      </c>
      <c r="H124" s="208" t="s">
        <v>123</v>
      </c>
      <c r="I124" s="209" t="s">
        <v>124</v>
      </c>
      <c r="J124" s="208" t="s">
        <v>112</v>
      </c>
      <c r="K124" s="210" t="s">
        <v>125</v>
      </c>
      <c r="L124" s="211"/>
      <c r="M124" s="95" t="s">
        <v>1</v>
      </c>
      <c r="N124" s="96" t="s">
        <v>41</v>
      </c>
      <c r="O124" s="96" t="s">
        <v>126</v>
      </c>
      <c r="P124" s="96" t="s">
        <v>127</v>
      </c>
      <c r="Q124" s="96" t="s">
        <v>128</v>
      </c>
      <c r="R124" s="96" t="s">
        <v>129</v>
      </c>
      <c r="S124" s="96" t="s">
        <v>130</v>
      </c>
      <c r="T124" s="97" t="s">
        <v>131</v>
      </c>
    </row>
    <row r="125" s="1" customFormat="1" ht="22.8" customHeight="1">
      <c r="B125" s="38"/>
      <c r="C125" s="102" t="s">
        <v>132</v>
      </c>
      <c r="D125" s="39"/>
      <c r="E125" s="39"/>
      <c r="F125" s="39"/>
      <c r="G125" s="39"/>
      <c r="H125" s="39"/>
      <c r="I125" s="150"/>
      <c r="J125" s="212">
        <f>BK125</f>
        <v>0</v>
      </c>
      <c r="K125" s="39"/>
      <c r="L125" s="43"/>
      <c r="M125" s="98"/>
      <c r="N125" s="99"/>
      <c r="O125" s="99"/>
      <c r="P125" s="213">
        <f>P126</f>
        <v>0</v>
      </c>
      <c r="Q125" s="99"/>
      <c r="R125" s="213">
        <f>R126</f>
        <v>0</v>
      </c>
      <c r="S125" s="99"/>
      <c r="T125" s="214">
        <f>T126</f>
        <v>0</v>
      </c>
      <c r="AT125" s="17" t="s">
        <v>76</v>
      </c>
      <c r="AU125" s="17" t="s">
        <v>114</v>
      </c>
      <c r="BK125" s="215">
        <f>BK126</f>
        <v>0</v>
      </c>
    </row>
    <row r="126" s="11" customFormat="1" ht="25.92" customHeight="1">
      <c r="B126" s="216"/>
      <c r="C126" s="217"/>
      <c r="D126" s="218" t="s">
        <v>76</v>
      </c>
      <c r="E126" s="219" t="s">
        <v>133</v>
      </c>
      <c r="F126" s="219" t="s">
        <v>133</v>
      </c>
      <c r="G126" s="217"/>
      <c r="H126" s="217"/>
      <c r="I126" s="220"/>
      <c r="J126" s="221">
        <f>BK126</f>
        <v>0</v>
      </c>
      <c r="K126" s="217"/>
      <c r="L126" s="222"/>
      <c r="M126" s="223"/>
      <c r="N126" s="224"/>
      <c r="O126" s="224"/>
      <c r="P126" s="225">
        <f>P127+P132+P135+P140</f>
        <v>0</v>
      </c>
      <c r="Q126" s="224"/>
      <c r="R126" s="225">
        <f>R127+R132+R135+R140</f>
        <v>0</v>
      </c>
      <c r="S126" s="224"/>
      <c r="T126" s="226">
        <f>T127+T132+T135+T140</f>
        <v>0</v>
      </c>
      <c r="AR126" s="227" t="s">
        <v>134</v>
      </c>
      <c r="AT126" s="228" t="s">
        <v>76</v>
      </c>
      <c r="AU126" s="228" t="s">
        <v>77</v>
      </c>
      <c r="AY126" s="227" t="s">
        <v>135</v>
      </c>
      <c r="BK126" s="229">
        <f>BK127+BK132+BK135+BK140</f>
        <v>0</v>
      </c>
    </row>
    <row r="127" s="11" customFormat="1" ht="22.8" customHeight="1">
      <c r="B127" s="216"/>
      <c r="C127" s="217"/>
      <c r="D127" s="218" t="s">
        <v>76</v>
      </c>
      <c r="E127" s="230" t="s">
        <v>136</v>
      </c>
      <c r="F127" s="230" t="s">
        <v>137</v>
      </c>
      <c r="G127" s="217"/>
      <c r="H127" s="217"/>
      <c r="I127" s="220"/>
      <c r="J127" s="231">
        <f>BK127</f>
        <v>0</v>
      </c>
      <c r="K127" s="217"/>
      <c r="L127" s="222"/>
      <c r="M127" s="223"/>
      <c r="N127" s="224"/>
      <c r="O127" s="224"/>
      <c r="P127" s="225">
        <f>SUM(P128:P131)</f>
        <v>0</v>
      </c>
      <c r="Q127" s="224"/>
      <c r="R127" s="225">
        <f>SUM(R128:R131)</f>
        <v>0</v>
      </c>
      <c r="S127" s="224"/>
      <c r="T127" s="226">
        <f>SUM(T128:T131)</f>
        <v>0</v>
      </c>
      <c r="AR127" s="227" t="s">
        <v>134</v>
      </c>
      <c r="AT127" s="228" t="s">
        <v>76</v>
      </c>
      <c r="AU127" s="228" t="s">
        <v>84</v>
      </c>
      <c r="AY127" s="227" t="s">
        <v>135</v>
      </c>
      <c r="BK127" s="229">
        <f>SUM(BK128:BK131)</f>
        <v>0</v>
      </c>
    </row>
    <row r="128" s="1" customFormat="1" ht="16.5" customHeight="1">
      <c r="B128" s="38"/>
      <c r="C128" s="232" t="s">
        <v>84</v>
      </c>
      <c r="D128" s="232" t="s">
        <v>138</v>
      </c>
      <c r="E128" s="233" t="s">
        <v>139</v>
      </c>
      <c r="F128" s="234" t="s">
        <v>140</v>
      </c>
      <c r="G128" s="235" t="s">
        <v>141</v>
      </c>
      <c r="H128" s="236">
        <v>1</v>
      </c>
      <c r="I128" s="237"/>
      <c r="J128" s="238">
        <f>ROUND(I128*H128,2)</f>
        <v>0</v>
      </c>
      <c r="K128" s="234" t="s">
        <v>142</v>
      </c>
      <c r="L128" s="43"/>
      <c r="M128" s="239" t="s">
        <v>1</v>
      </c>
      <c r="N128" s="240" t="s">
        <v>42</v>
      </c>
      <c r="O128" s="86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AR128" s="243" t="s">
        <v>143</v>
      </c>
      <c r="AT128" s="243" t="s">
        <v>138</v>
      </c>
      <c r="AU128" s="243" t="s">
        <v>86</v>
      </c>
      <c r="AY128" s="17" t="s">
        <v>135</v>
      </c>
      <c r="BE128" s="244">
        <f>IF(N128="základní",J128,0)</f>
        <v>0</v>
      </c>
      <c r="BF128" s="244">
        <f>IF(N128="snížená",J128,0)</f>
        <v>0</v>
      </c>
      <c r="BG128" s="244">
        <f>IF(N128="zákl. přenesená",J128,0)</f>
        <v>0</v>
      </c>
      <c r="BH128" s="244">
        <f>IF(N128="sníž. přenesená",J128,0)</f>
        <v>0</v>
      </c>
      <c r="BI128" s="244">
        <f>IF(N128="nulová",J128,0)</f>
        <v>0</v>
      </c>
      <c r="BJ128" s="17" t="s">
        <v>84</v>
      </c>
      <c r="BK128" s="244">
        <f>ROUND(I128*H128,2)</f>
        <v>0</v>
      </c>
      <c r="BL128" s="17" t="s">
        <v>143</v>
      </c>
      <c r="BM128" s="243" t="s">
        <v>144</v>
      </c>
    </row>
    <row r="129" s="1" customFormat="1">
      <c r="B129" s="38"/>
      <c r="C129" s="39"/>
      <c r="D129" s="245" t="s">
        <v>145</v>
      </c>
      <c r="E129" s="39"/>
      <c r="F129" s="246" t="s">
        <v>146</v>
      </c>
      <c r="G129" s="39"/>
      <c r="H129" s="39"/>
      <c r="I129" s="150"/>
      <c r="J129" s="39"/>
      <c r="K129" s="39"/>
      <c r="L129" s="43"/>
      <c r="M129" s="247"/>
      <c r="N129" s="86"/>
      <c r="O129" s="86"/>
      <c r="P129" s="86"/>
      <c r="Q129" s="86"/>
      <c r="R129" s="86"/>
      <c r="S129" s="86"/>
      <c r="T129" s="87"/>
      <c r="AT129" s="17" t="s">
        <v>145</v>
      </c>
      <c r="AU129" s="17" t="s">
        <v>86</v>
      </c>
    </row>
    <row r="130" s="1" customFormat="1" ht="16.5" customHeight="1">
      <c r="B130" s="38"/>
      <c r="C130" s="232" t="s">
        <v>86</v>
      </c>
      <c r="D130" s="232" t="s">
        <v>138</v>
      </c>
      <c r="E130" s="233" t="s">
        <v>147</v>
      </c>
      <c r="F130" s="234" t="s">
        <v>148</v>
      </c>
      <c r="G130" s="235" t="s">
        <v>141</v>
      </c>
      <c r="H130" s="236">
        <v>1</v>
      </c>
      <c r="I130" s="237"/>
      <c r="J130" s="238">
        <f>ROUND(I130*H130,2)</f>
        <v>0</v>
      </c>
      <c r="K130" s="234" t="s">
        <v>142</v>
      </c>
      <c r="L130" s="43"/>
      <c r="M130" s="239" t="s">
        <v>1</v>
      </c>
      <c r="N130" s="240" t="s">
        <v>42</v>
      </c>
      <c r="O130" s="86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AR130" s="243" t="s">
        <v>143</v>
      </c>
      <c r="AT130" s="243" t="s">
        <v>138</v>
      </c>
      <c r="AU130" s="243" t="s">
        <v>86</v>
      </c>
      <c r="AY130" s="17" t="s">
        <v>135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7" t="s">
        <v>84</v>
      </c>
      <c r="BK130" s="244">
        <f>ROUND(I130*H130,2)</f>
        <v>0</v>
      </c>
      <c r="BL130" s="17" t="s">
        <v>143</v>
      </c>
      <c r="BM130" s="243" t="s">
        <v>149</v>
      </c>
    </row>
    <row r="131" s="1" customFormat="1">
      <c r="B131" s="38"/>
      <c r="C131" s="39"/>
      <c r="D131" s="245" t="s">
        <v>145</v>
      </c>
      <c r="E131" s="39"/>
      <c r="F131" s="246" t="s">
        <v>150</v>
      </c>
      <c r="G131" s="39"/>
      <c r="H131" s="39"/>
      <c r="I131" s="150"/>
      <c r="J131" s="39"/>
      <c r="K131" s="39"/>
      <c r="L131" s="43"/>
      <c r="M131" s="247"/>
      <c r="N131" s="86"/>
      <c r="O131" s="86"/>
      <c r="P131" s="86"/>
      <c r="Q131" s="86"/>
      <c r="R131" s="86"/>
      <c r="S131" s="86"/>
      <c r="T131" s="87"/>
      <c r="AT131" s="17" t="s">
        <v>145</v>
      </c>
      <c r="AU131" s="17" t="s">
        <v>86</v>
      </c>
    </row>
    <row r="132" s="11" customFormat="1" ht="22.8" customHeight="1">
      <c r="B132" s="216"/>
      <c r="C132" s="217"/>
      <c r="D132" s="218" t="s">
        <v>76</v>
      </c>
      <c r="E132" s="230" t="s">
        <v>151</v>
      </c>
      <c r="F132" s="230" t="s">
        <v>152</v>
      </c>
      <c r="G132" s="217"/>
      <c r="H132" s="217"/>
      <c r="I132" s="220"/>
      <c r="J132" s="231">
        <f>BK132</f>
        <v>0</v>
      </c>
      <c r="K132" s="217"/>
      <c r="L132" s="222"/>
      <c r="M132" s="223"/>
      <c r="N132" s="224"/>
      <c r="O132" s="224"/>
      <c r="P132" s="225">
        <f>SUM(P133:P134)</f>
        <v>0</v>
      </c>
      <c r="Q132" s="224"/>
      <c r="R132" s="225">
        <f>SUM(R133:R134)</f>
        <v>0</v>
      </c>
      <c r="S132" s="224"/>
      <c r="T132" s="226">
        <f>SUM(T133:T134)</f>
        <v>0</v>
      </c>
      <c r="AR132" s="227" t="s">
        <v>134</v>
      </c>
      <c r="AT132" s="228" t="s">
        <v>76</v>
      </c>
      <c r="AU132" s="228" t="s">
        <v>84</v>
      </c>
      <c r="AY132" s="227" t="s">
        <v>135</v>
      </c>
      <c r="BK132" s="229">
        <f>SUM(BK133:BK134)</f>
        <v>0</v>
      </c>
    </row>
    <row r="133" s="1" customFormat="1" ht="16.5" customHeight="1">
      <c r="B133" s="38"/>
      <c r="C133" s="232" t="s">
        <v>103</v>
      </c>
      <c r="D133" s="232" t="s">
        <v>138</v>
      </c>
      <c r="E133" s="233" t="s">
        <v>153</v>
      </c>
      <c r="F133" s="234" t="s">
        <v>154</v>
      </c>
      <c r="G133" s="235" t="s">
        <v>141</v>
      </c>
      <c r="H133" s="236">
        <v>1</v>
      </c>
      <c r="I133" s="237"/>
      <c r="J133" s="238">
        <f>ROUND(I133*H133,2)</f>
        <v>0</v>
      </c>
      <c r="K133" s="234" t="s">
        <v>142</v>
      </c>
      <c r="L133" s="43"/>
      <c r="M133" s="239" t="s">
        <v>1</v>
      </c>
      <c r="N133" s="240" t="s">
        <v>42</v>
      </c>
      <c r="O133" s="86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AR133" s="243" t="s">
        <v>143</v>
      </c>
      <c r="AT133" s="243" t="s">
        <v>138</v>
      </c>
      <c r="AU133" s="243" t="s">
        <v>86</v>
      </c>
      <c r="AY133" s="17" t="s">
        <v>135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7" t="s">
        <v>84</v>
      </c>
      <c r="BK133" s="244">
        <f>ROUND(I133*H133,2)</f>
        <v>0</v>
      </c>
      <c r="BL133" s="17" t="s">
        <v>143</v>
      </c>
      <c r="BM133" s="243" t="s">
        <v>155</v>
      </c>
    </row>
    <row r="134" s="1" customFormat="1">
      <c r="B134" s="38"/>
      <c r="C134" s="39"/>
      <c r="D134" s="245" t="s">
        <v>145</v>
      </c>
      <c r="E134" s="39"/>
      <c r="F134" s="246" t="s">
        <v>156</v>
      </c>
      <c r="G134" s="39"/>
      <c r="H134" s="39"/>
      <c r="I134" s="150"/>
      <c r="J134" s="39"/>
      <c r="K134" s="39"/>
      <c r="L134" s="43"/>
      <c r="M134" s="247"/>
      <c r="N134" s="86"/>
      <c r="O134" s="86"/>
      <c r="P134" s="86"/>
      <c r="Q134" s="86"/>
      <c r="R134" s="86"/>
      <c r="S134" s="86"/>
      <c r="T134" s="87"/>
      <c r="AT134" s="17" t="s">
        <v>145</v>
      </c>
      <c r="AU134" s="17" t="s">
        <v>86</v>
      </c>
    </row>
    <row r="135" s="11" customFormat="1" ht="22.8" customHeight="1">
      <c r="B135" s="216"/>
      <c r="C135" s="217"/>
      <c r="D135" s="218" t="s">
        <v>76</v>
      </c>
      <c r="E135" s="230" t="s">
        <v>157</v>
      </c>
      <c r="F135" s="230" t="s">
        <v>158</v>
      </c>
      <c r="G135" s="217"/>
      <c r="H135" s="217"/>
      <c r="I135" s="220"/>
      <c r="J135" s="231">
        <f>BK135</f>
        <v>0</v>
      </c>
      <c r="K135" s="217"/>
      <c r="L135" s="222"/>
      <c r="M135" s="223"/>
      <c r="N135" s="224"/>
      <c r="O135" s="224"/>
      <c r="P135" s="225">
        <f>SUM(P136:P139)</f>
        <v>0</v>
      </c>
      <c r="Q135" s="224"/>
      <c r="R135" s="225">
        <f>SUM(R136:R139)</f>
        <v>0</v>
      </c>
      <c r="S135" s="224"/>
      <c r="T135" s="226">
        <f>SUM(T136:T139)</f>
        <v>0</v>
      </c>
      <c r="AR135" s="227" t="s">
        <v>134</v>
      </c>
      <c r="AT135" s="228" t="s">
        <v>76</v>
      </c>
      <c r="AU135" s="228" t="s">
        <v>84</v>
      </c>
      <c r="AY135" s="227" t="s">
        <v>135</v>
      </c>
      <c r="BK135" s="229">
        <f>SUM(BK136:BK139)</f>
        <v>0</v>
      </c>
    </row>
    <row r="136" s="1" customFormat="1" ht="16.5" customHeight="1">
      <c r="B136" s="38"/>
      <c r="C136" s="232" t="s">
        <v>159</v>
      </c>
      <c r="D136" s="232" t="s">
        <v>138</v>
      </c>
      <c r="E136" s="233" t="s">
        <v>160</v>
      </c>
      <c r="F136" s="234" t="s">
        <v>161</v>
      </c>
      <c r="G136" s="235" t="s">
        <v>141</v>
      </c>
      <c r="H136" s="236">
        <v>1</v>
      </c>
      <c r="I136" s="237"/>
      <c r="J136" s="238">
        <f>ROUND(I136*H136,2)</f>
        <v>0</v>
      </c>
      <c r="K136" s="234" t="s">
        <v>142</v>
      </c>
      <c r="L136" s="43"/>
      <c r="M136" s="239" t="s">
        <v>1</v>
      </c>
      <c r="N136" s="240" t="s">
        <v>42</v>
      </c>
      <c r="O136" s="86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AR136" s="243" t="s">
        <v>143</v>
      </c>
      <c r="AT136" s="243" t="s">
        <v>138</v>
      </c>
      <c r="AU136" s="243" t="s">
        <v>86</v>
      </c>
      <c r="AY136" s="17" t="s">
        <v>135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7" t="s">
        <v>84</v>
      </c>
      <c r="BK136" s="244">
        <f>ROUND(I136*H136,2)</f>
        <v>0</v>
      </c>
      <c r="BL136" s="17" t="s">
        <v>143</v>
      </c>
      <c r="BM136" s="243" t="s">
        <v>162</v>
      </c>
    </row>
    <row r="137" s="1" customFormat="1">
      <c r="B137" s="38"/>
      <c r="C137" s="39"/>
      <c r="D137" s="245" t="s">
        <v>145</v>
      </c>
      <c r="E137" s="39"/>
      <c r="F137" s="246" t="s">
        <v>163</v>
      </c>
      <c r="G137" s="39"/>
      <c r="H137" s="39"/>
      <c r="I137" s="150"/>
      <c r="J137" s="39"/>
      <c r="K137" s="39"/>
      <c r="L137" s="43"/>
      <c r="M137" s="247"/>
      <c r="N137" s="86"/>
      <c r="O137" s="86"/>
      <c r="P137" s="86"/>
      <c r="Q137" s="86"/>
      <c r="R137" s="86"/>
      <c r="S137" s="86"/>
      <c r="T137" s="87"/>
      <c r="AT137" s="17" t="s">
        <v>145</v>
      </c>
      <c r="AU137" s="17" t="s">
        <v>86</v>
      </c>
    </row>
    <row r="138" s="1" customFormat="1" ht="16.5" customHeight="1">
      <c r="B138" s="38"/>
      <c r="C138" s="232" t="s">
        <v>134</v>
      </c>
      <c r="D138" s="232" t="s">
        <v>138</v>
      </c>
      <c r="E138" s="233" t="s">
        <v>164</v>
      </c>
      <c r="F138" s="234" t="s">
        <v>165</v>
      </c>
      <c r="G138" s="235" t="s">
        <v>141</v>
      </c>
      <c r="H138" s="236">
        <v>1</v>
      </c>
      <c r="I138" s="237"/>
      <c r="J138" s="238">
        <f>ROUND(I138*H138,2)</f>
        <v>0</v>
      </c>
      <c r="K138" s="234" t="s">
        <v>142</v>
      </c>
      <c r="L138" s="43"/>
      <c r="M138" s="239" t="s">
        <v>1</v>
      </c>
      <c r="N138" s="240" t="s">
        <v>42</v>
      </c>
      <c r="O138" s="86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AR138" s="243" t="s">
        <v>143</v>
      </c>
      <c r="AT138" s="243" t="s">
        <v>138</v>
      </c>
      <c r="AU138" s="243" t="s">
        <v>86</v>
      </c>
      <c r="AY138" s="17" t="s">
        <v>135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7" t="s">
        <v>84</v>
      </c>
      <c r="BK138" s="244">
        <f>ROUND(I138*H138,2)</f>
        <v>0</v>
      </c>
      <c r="BL138" s="17" t="s">
        <v>143</v>
      </c>
      <c r="BM138" s="243" t="s">
        <v>166</v>
      </c>
    </row>
    <row r="139" s="1" customFormat="1">
      <c r="B139" s="38"/>
      <c r="C139" s="39"/>
      <c r="D139" s="245" t="s">
        <v>145</v>
      </c>
      <c r="E139" s="39"/>
      <c r="F139" s="246" t="s">
        <v>167</v>
      </c>
      <c r="G139" s="39"/>
      <c r="H139" s="39"/>
      <c r="I139" s="150"/>
      <c r="J139" s="39"/>
      <c r="K139" s="39"/>
      <c r="L139" s="43"/>
      <c r="M139" s="247"/>
      <c r="N139" s="86"/>
      <c r="O139" s="86"/>
      <c r="P139" s="86"/>
      <c r="Q139" s="86"/>
      <c r="R139" s="86"/>
      <c r="S139" s="86"/>
      <c r="T139" s="87"/>
      <c r="AT139" s="17" t="s">
        <v>145</v>
      </c>
      <c r="AU139" s="17" t="s">
        <v>86</v>
      </c>
    </row>
    <row r="140" s="11" customFormat="1" ht="22.8" customHeight="1">
      <c r="B140" s="216"/>
      <c r="C140" s="217"/>
      <c r="D140" s="218" t="s">
        <v>76</v>
      </c>
      <c r="E140" s="230" t="s">
        <v>168</v>
      </c>
      <c r="F140" s="230" t="s">
        <v>169</v>
      </c>
      <c r="G140" s="217"/>
      <c r="H140" s="217"/>
      <c r="I140" s="220"/>
      <c r="J140" s="231">
        <f>BK140</f>
        <v>0</v>
      </c>
      <c r="K140" s="217"/>
      <c r="L140" s="222"/>
      <c r="M140" s="223"/>
      <c r="N140" s="224"/>
      <c r="O140" s="224"/>
      <c r="P140" s="225">
        <f>SUM(P141:P142)</f>
        <v>0</v>
      </c>
      <c r="Q140" s="224"/>
      <c r="R140" s="225">
        <f>SUM(R141:R142)</f>
        <v>0</v>
      </c>
      <c r="S140" s="224"/>
      <c r="T140" s="226">
        <f>SUM(T141:T142)</f>
        <v>0</v>
      </c>
      <c r="AR140" s="227" t="s">
        <v>134</v>
      </c>
      <c r="AT140" s="228" t="s">
        <v>76</v>
      </c>
      <c r="AU140" s="228" t="s">
        <v>84</v>
      </c>
      <c r="AY140" s="227" t="s">
        <v>135</v>
      </c>
      <c r="BK140" s="229">
        <f>SUM(BK141:BK142)</f>
        <v>0</v>
      </c>
    </row>
    <row r="141" s="1" customFormat="1" ht="16.5" customHeight="1">
      <c r="B141" s="38"/>
      <c r="C141" s="232" t="s">
        <v>170</v>
      </c>
      <c r="D141" s="232" t="s">
        <v>138</v>
      </c>
      <c r="E141" s="233" t="s">
        <v>171</v>
      </c>
      <c r="F141" s="234" t="s">
        <v>169</v>
      </c>
      <c r="G141" s="235" t="s">
        <v>141</v>
      </c>
      <c r="H141" s="236">
        <v>1</v>
      </c>
      <c r="I141" s="237"/>
      <c r="J141" s="238">
        <f>ROUND(I141*H141,2)</f>
        <v>0</v>
      </c>
      <c r="K141" s="234" t="s">
        <v>142</v>
      </c>
      <c r="L141" s="43"/>
      <c r="M141" s="239" t="s">
        <v>1</v>
      </c>
      <c r="N141" s="240" t="s">
        <v>42</v>
      </c>
      <c r="O141" s="86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AR141" s="243" t="s">
        <v>143</v>
      </c>
      <c r="AT141" s="243" t="s">
        <v>138</v>
      </c>
      <c r="AU141" s="243" t="s">
        <v>86</v>
      </c>
      <c r="AY141" s="17" t="s">
        <v>135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7" t="s">
        <v>84</v>
      </c>
      <c r="BK141" s="244">
        <f>ROUND(I141*H141,2)</f>
        <v>0</v>
      </c>
      <c r="BL141" s="17" t="s">
        <v>143</v>
      </c>
      <c r="BM141" s="243" t="s">
        <v>172</v>
      </c>
    </row>
    <row r="142" s="1" customFormat="1">
      <c r="B142" s="38"/>
      <c r="C142" s="39"/>
      <c r="D142" s="245" t="s">
        <v>145</v>
      </c>
      <c r="E142" s="39"/>
      <c r="F142" s="246" t="s">
        <v>173</v>
      </c>
      <c r="G142" s="39"/>
      <c r="H142" s="39"/>
      <c r="I142" s="150"/>
      <c r="J142" s="39"/>
      <c r="K142" s="39"/>
      <c r="L142" s="43"/>
      <c r="M142" s="248"/>
      <c r="N142" s="249"/>
      <c r="O142" s="249"/>
      <c r="P142" s="249"/>
      <c r="Q142" s="249"/>
      <c r="R142" s="249"/>
      <c r="S142" s="249"/>
      <c r="T142" s="250"/>
      <c r="AT142" s="17" t="s">
        <v>145</v>
      </c>
      <c r="AU142" s="17" t="s">
        <v>86</v>
      </c>
    </row>
    <row r="143" s="1" customFormat="1" ht="6.96" customHeight="1">
      <c r="B143" s="61"/>
      <c r="C143" s="62"/>
      <c r="D143" s="62"/>
      <c r="E143" s="62"/>
      <c r="F143" s="62"/>
      <c r="G143" s="62"/>
      <c r="H143" s="62"/>
      <c r="I143" s="183"/>
      <c r="J143" s="62"/>
      <c r="K143" s="62"/>
      <c r="L143" s="43"/>
    </row>
  </sheetData>
  <sheetProtection sheet="1" autoFilter="0" formatColumns="0" formatRows="0" objects="1" scenarios="1" spinCount="100000" saltValue="zunGFczdQ++gQtJexvijfPFOJW5zdpp9s/YvZKtOzUcFJQdb71nNe8ClrANuYKScF5ETxdDZQL/FPI5XUXpuXg==" hashValue="YsAx63SXKIa/dTDl4sQ+/DqEjmPQt7SI8H770Ml8pnCrx6bVXmBt9fYnJlF2PqmInnTDfKkK96znW2qq96c/Sg==" algorithmName="SHA-512" password="CC35"/>
  <autoFilter ref="C124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0"/>
      <c r="AT3" s="17" t="s">
        <v>86</v>
      </c>
    </row>
    <row r="4" ht="24.96" customHeight="1">
      <c r="B4" s="20"/>
      <c r="D4" s="146" t="s">
        <v>105</v>
      </c>
      <c r="L4" s="20"/>
      <c r="M4" s="147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8" t="s">
        <v>16</v>
      </c>
      <c r="L6" s="20"/>
    </row>
    <row r="7" ht="16.5" customHeight="1">
      <c r="B7" s="20"/>
      <c r="E7" s="149" t="str">
        <f>'Rekapitulace stavby'!K6</f>
        <v>MODERNIZACE VYŠŠÍ ODBORNÉ ŠKOLY A STŘEDNÍ PRŮMYSLOVÉ ŠKOLY, RYCHNOV NAD KNĚŽNOU</v>
      </c>
      <c r="F7" s="148"/>
      <c r="G7" s="148"/>
      <c r="H7" s="148"/>
      <c r="L7" s="20"/>
    </row>
    <row r="8" ht="12" customHeight="1">
      <c r="B8" s="20"/>
      <c r="D8" s="148" t="s">
        <v>106</v>
      </c>
      <c r="L8" s="20"/>
    </row>
    <row r="9" s="1" customFormat="1" ht="16.5" customHeight="1">
      <c r="B9" s="43"/>
      <c r="E9" s="149" t="s">
        <v>107</v>
      </c>
      <c r="F9" s="1"/>
      <c r="G9" s="1"/>
      <c r="H9" s="1"/>
      <c r="I9" s="150"/>
      <c r="L9" s="43"/>
    </row>
    <row r="10" s="1" customFormat="1" ht="12" customHeight="1">
      <c r="B10" s="43"/>
      <c r="D10" s="148" t="s">
        <v>108</v>
      </c>
      <c r="I10" s="150"/>
      <c r="L10" s="43"/>
    </row>
    <row r="11" s="1" customFormat="1" ht="36.96" customHeight="1">
      <c r="B11" s="43"/>
      <c r="E11" s="151" t="s">
        <v>174</v>
      </c>
      <c r="F11" s="1"/>
      <c r="G11" s="1"/>
      <c r="H11" s="1"/>
      <c r="I11" s="150"/>
      <c r="L11" s="43"/>
    </row>
    <row r="12" s="1" customFormat="1">
      <c r="B12" s="43"/>
      <c r="I12" s="150"/>
      <c r="L12" s="43"/>
    </row>
    <row r="13" s="1" customFormat="1" ht="12" customHeight="1">
      <c r="B13" s="43"/>
      <c r="D13" s="148" t="s">
        <v>18</v>
      </c>
      <c r="F13" s="136" t="s">
        <v>1</v>
      </c>
      <c r="I13" s="152" t="s">
        <v>19</v>
      </c>
      <c r="J13" s="136" t="s">
        <v>1</v>
      </c>
      <c r="L13" s="43"/>
    </row>
    <row r="14" s="1" customFormat="1" ht="12" customHeight="1">
      <c r="B14" s="43"/>
      <c r="D14" s="148" t="s">
        <v>20</v>
      </c>
      <c r="F14" s="136" t="s">
        <v>21</v>
      </c>
      <c r="I14" s="152" t="s">
        <v>22</v>
      </c>
      <c r="J14" s="153" t="str">
        <f>'Rekapitulace stavby'!AN8</f>
        <v>15. 8. 2019</v>
      </c>
      <c r="L14" s="43"/>
    </row>
    <row r="15" s="1" customFormat="1" ht="10.8" customHeight="1">
      <c r="B15" s="43"/>
      <c r="I15" s="150"/>
      <c r="L15" s="43"/>
    </row>
    <row r="16" s="1" customFormat="1" ht="12" customHeight="1">
      <c r="B16" s="43"/>
      <c r="D16" s="148" t="s">
        <v>24</v>
      </c>
      <c r="I16" s="152" t="s">
        <v>25</v>
      </c>
      <c r="J16" s="136" t="s">
        <v>1</v>
      </c>
      <c r="L16" s="43"/>
    </row>
    <row r="17" s="1" customFormat="1" ht="18" customHeight="1">
      <c r="B17" s="43"/>
      <c r="E17" s="136" t="s">
        <v>26</v>
      </c>
      <c r="I17" s="152" t="s">
        <v>27</v>
      </c>
      <c r="J17" s="136" t="s">
        <v>1</v>
      </c>
      <c r="L17" s="43"/>
    </row>
    <row r="18" s="1" customFormat="1" ht="6.96" customHeight="1">
      <c r="B18" s="43"/>
      <c r="I18" s="150"/>
      <c r="L18" s="43"/>
    </row>
    <row r="19" s="1" customFormat="1" ht="12" customHeight="1">
      <c r="B19" s="43"/>
      <c r="D19" s="148" t="s">
        <v>28</v>
      </c>
      <c r="I19" s="152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2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50"/>
      <c r="L21" s="43"/>
    </row>
    <row r="22" s="1" customFormat="1" ht="12" customHeight="1">
      <c r="B22" s="43"/>
      <c r="D22" s="148" t="s">
        <v>30</v>
      </c>
      <c r="I22" s="152" t="s">
        <v>25</v>
      </c>
      <c r="J22" s="136" t="s">
        <v>1</v>
      </c>
      <c r="L22" s="43"/>
    </row>
    <row r="23" s="1" customFormat="1" ht="18" customHeight="1">
      <c r="B23" s="43"/>
      <c r="E23" s="136" t="s">
        <v>31</v>
      </c>
      <c r="I23" s="152" t="s">
        <v>27</v>
      </c>
      <c r="J23" s="136" t="s">
        <v>1</v>
      </c>
      <c r="L23" s="43"/>
    </row>
    <row r="24" s="1" customFormat="1" ht="6.96" customHeight="1">
      <c r="B24" s="43"/>
      <c r="I24" s="150"/>
      <c r="L24" s="43"/>
    </row>
    <row r="25" s="1" customFormat="1" ht="12" customHeight="1">
      <c r="B25" s="43"/>
      <c r="D25" s="148" t="s">
        <v>33</v>
      </c>
      <c r="I25" s="152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2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50"/>
      <c r="L27" s="43"/>
    </row>
    <row r="28" s="1" customFormat="1" ht="12" customHeight="1">
      <c r="B28" s="43"/>
      <c r="D28" s="148" t="s">
        <v>35</v>
      </c>
      <c r="I28" s="150"/>
      <c r="L28" s="43"/>
    </row>
    <row r="29" s="7" customFormat="1" ht="89.25" customHeight="1">
      <c r="B29" s="154"/>
      <c r="E29" s="155" t="s">
        <v>36</v>
      </c>
      <c r="F29" s="155"/>
      <c r="G29" s="155"/>
      <c r="H29" s="155"/>
      <c r="I29" s="156"/>
      <c r="L29" s="154"/>
    </row>
    <row r="30" s="1" customFormat="1" ht="6.96" customHeight="1">
      <c r="B30" s="43"/>
      <c r="I30" s="150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7"/>
      <c r="J31" s="78"/>
      <c r="K31" s="78"/>
      <c r="L31" s="43"/>
    </row>
    <row r="32" s="1" customFormat="1" ht="25.44" customHeight="1">
      <c r="B32" s="43"/>
      <c r="D32" s="158" t="s">
        <v>37</v>
      </c>
      <c r="I32" s="150"/>
      <c r="J32" s="159">
        <f>ROUND(J134,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7"/>
      <c r="J33" s="78"/>
      <c r="K33" s="78"/>
      <c r="L33" s="43"/>
    </row>
    <row r="34" s="1" customFormat="1" ht="14.4" customHeight="1">
      <c r="B34" s="43"/>
      <c r="F34" s="160" t="s">
        <v>39</v>
      </c>
      <c r="I34" s="161" t="s">
        <v>38</v>
      </c>
      <c r="J34" s="160" t="s">
        <v>40</v>
      </c>
      <c r="L34" s="43"/>
    </row>
    <row r="35" s="1" customFormat="1" ht="14.4" customHeight="1">
      <c r="B35" s="43"/>
      <c r="D35" s="162" t="s">
        <v>41</v>
      </c>
      <c r="E35" s="148" t="s">
        <v>42</v>
      </c>
      <c r="F35" s="163">
        <f>ROUND((SUM(BE134:BE227)),  2)</f>
        <v>0</v>
      </c>
      <c r="I35" s="164">
        <v>0.20999999999999999</v>
      </c>
      <c r="J35" s="163">
        <f>ROUND(((SUM(BE134:BE227))*I35),  2)</f>
        <v>0</v>
      </c>
      <c r="L35" s="43"/>
    </row>
    <row r="36" s="1" customFormat="1" ht="14.4" customHeight="1">
      <c r="B36" s="43"/>
      <c r="E36" s="148" t="s">
        <v>43</v>
      </c>
      <c r="F36" s="163">
        <f>ROUND((SUM(BF134:BF227)),  2)</f>
        <v>0</v>
      </c>
      <c r="I36" s="164">
        <v>0.14999999999999999</v>
      </c>
      <c r="J36" s="163">
        <f>ROUND(((SUM(BF134:BF227))*I36),  2)</f>
        <v>0</v>
      </c>
      <c r="L36" s="43"/>
    </row>
    <row r="37" hidden="1" s="1" customFormat="1" ht="14.4" customHeight="1">
      <c r="B37" s="43"/>
      <c r="E37" s="148" t="s">
        <v>44</v>
      </c>
      <c r="F37" s="163">
        <f>ROUND((SUM(BG134:BG227)),  2)</f>
        <v>0</v>
      </c>
      <c r="I37" s="164">
        <v>0.20999999999999999</v>
      </c>
      <c r="J37" s="163">
        <f>0</f>
        <v>0</v>
      </c>
      <c r="L37" s="43"/>
    </row>
    <row r="38" hidden="1" s="1" customFormat="1" ht="14.4" customHeight="1">
      <c r="B38" s="43"/>
      <c r="E38" s="148" t="s">
        <v>45</v>
      </c>
      <c r="F38" s="163">
        <f>ROUND((SUM(BH134:BH227)),  2)</f>
        <v>0</v>
      </c>
      <c r="I38" s="164">
        <v>0.14999999999999999</v>
      </c>
      <c r="J38" s="163">
        <f>0</f>
        <v>0</v>
      </c>
      <c r="L38" s="43"/>
    </row>
    <row r="39" hidden="1" s="1" customFormat="1" ht="14.4" customHeight="1">
      <c r="B39" s="43"/>
      <c r="E39" s="148" t="s">
        <v>46</v>
      </c>
      <c r="F39" s="163">
        <f>ROUND((SUM(BI134:BI227)),  2)</f>
        <v>0</v>
      </c>
      <c r="I39" s="164">
        <v>0</v>
      </c>
      <c r="J39" s="163">
        <f>0</f>
        <v>0</v>
      </c>
      <c r="L39" s="43"/>
    </row>
    <row r="40" s="1" customFormat="1" ht="6.96" customHeight="1">
      <c r="B40" s="43"/>
      <c r="I40" s="150"/>
      <c r="L40" s="43"/>
    </row>
    <row r="41" s="1" customFormat="1" ht="25.44" customHeight="1">
      <c r="B41" s="43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43"/>
    </row>
    <row r="42" s="1" customFormat="1" ht="14.4" customHeight="1">
      <c r="B42" s="43"/>
      <c r="I42" s="150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3" t="s">
        <v>54</v>
      </c>
      <c r="E65" s="174"/>
      <c r="F65" s="174"/>
      <c r="G65" s="173" t="s">
        <v>55</v>
      </c>
      <c r="H65" s="174"/>
      <c r="I65" s="175"/>
      <c r="J65" s="174"/>
      <c r="K65" s="17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43"/>
    </row>
    <row r="77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3"/>
    </row>
    <row r="8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3"/>
    </row>
    <row r="82" s="1" customFormat="1" ht="24.96" customHeight="1">
      <c r="B82" s="38"/>
      <c r="C82" s="23" t="s">
        <v>110</v>
      </c>
      <c r="D82" s="39"/>
      <c r="E82" s="39"/>
      <c r="F82" s="39"/>
      <c r="G82" s="39"/>
      <c r="H82" s="39"/>
      <c r="I82" s="150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50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50"/>
      <c r="J84" s="39"/>
      <c r="K84" s="39"/>
      <c r="L84" s="43"/>
    </row>
    <row r="85" s="1" customFormat="1" ht="16.5" customHeight="1">
      <c r="B85" s="38"/>
      <c r="C85" s="39"/>
      <c r="D85" s="39"/>
      <c r="E85" s="187" t="str">
        <f>E7</f>
        <v>MODERNIZACE VYŠŠÍ ODBORNÉ ŠKOLY A STŘEDNÍ PRŮMYSLOVÉ ŠKOLY, RYCHNOV NAD KNĚŽNOU</v>
      </c>
      <c r="F85" s="32"/>
      <c r="G85" s="32"/>
      <c r="H85" s="32"/>
      <c r="I85" s="150"/>
      <c r="J85" s="39"/>
      <c r="K85" s="39"/>
      <c r="L85" s="43"/>
    </row>
    <row r="86" ht="12" customHeight="1">
      <c r="B86" s="21"/>
      <c r="C86" s="32" t="s">
        <v>106</v>
      </c>
      <c r="D86" s="22"/>
      <c r="E86" s="22"/>
      <c r="F86" s="22"/>
      <c r="G86" s="22"/>
      <c r="H86" s="22"/>
      <c r="I86" s="142"/>
      <c r="J86" s="22"/>
      <c r="K86" s="22"/>
      <c r="L86" s="20"/>
    </row>
    <row r="87" s="1" customFormat="1" ht="16.5" customHeight="1">
      <c r="B87" s="38"/>
      <c r="C87" s="39"/>
      <c r="D87" s="39"/>
      <c r="E87" s="187" t="s">
        <v>107</v>
      </c>
      <c r="F87" s="39"/>
      <c r="G87" s="39"/>
      <c r="H87" s="39"/>
      <c r="I87" s="150"/>
      <c r="J87" s="39"/>
      <c r="K87" s="39"/>
      <c r="L87" s="43"/>
    </row>
    <row r="88" s="1" customFormat="1" ht="12" customHeight="1">
      <c r="B88" s="38"/>
      <c r="C88" s="32" t="s">
        <v>108</v>
      </c>
      <c r="D88" s="39"/>
      <c r="E88" s="39"/>
      <c r="F88" s="39"/>
      <c r="G88" s="39"/>
      <c r="H88" s="39"/>
      <c r="I88" s="150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D.1.1-2 - Architektonicko-stavební a stavebně konstrukční řešení</v>
      </c>
      <c r="F89" s="39"/>
      <c r="G89" s="39"/>
      <c r="H89" s="39"/>
      <c r="I89" s="150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50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 xml:space="preserve">AREÁL SOU NA JAMÁCH </v>
      </c>
      <c r="G91" s="39"/>
      <c r="H91" s="39"/>
      <c r="I91" s="152" t="s">
        <v>22</v>
      </c>
      <c r="J91" s="74" t="str">
        <f>IF(J14="","",J14)</f>
        <v>15. 8. 2019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50"/>
      <c r="J92" s="39"/>
      <c r="K92" s="39"/>
      <c r="L92" s="43"/>
    </row>
    <row r="93" s="1" customFormat="1" ht="27.9" customHeight="1">
      <c r="B93" s="38"/>
      <c r="C93" s="32" t="s">
        <v>24</v>
      </c>
      <c r="D93" s="39"/>
      <c r="E93" s="39"/>
      <c r="F93" s="27" t="str">
        <f>E17</f>
        <v xml:space="preserve">KRÁLOVÉHRADECKÝ KRAJ </v>
      </c>
      <c r="G93" s="39"/>
      <c r="H93" s="39"/>
      <c r="I93" s="152" t="s">
        <v>30</v>
      </c>
      <c r="J93" s="36" t="str">
        <f>E23</f>
        <v>KANIA a.s., Ostrava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2" t="s">
        <v>33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50"/>
      <c r="J95" s="39"/>
      <c r="K95" s="39"/>
      <c r="L95" s="43"/>
    </row>
    <row r="96" s="1" customFormat="1" ht="29.28" customHeight="1">
      <c r="B96" s="38"/>
      <c r="C96" s="188" t="s">
        <v>111</v>
      </c>
      <c r="D96" s="189"/>
      <c r="E96" s="189"/>
      <c r="F96" s="189"/>
      <c r="G96" s="189"/>
      <c r="H96" s="189"/>
      <c r="I96" s="190"/>
      <c r="J96" s="191" t="s">
        <v>112</v>
      </c>
      <c r="K96" s="189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50"/>
      <c r="J97" s="39"/>
      <c r="K97" s="39"/>
      <c r="L97" s="43"/>
    </row>
    <row r="98" s="1" customFormat="1" ht="22.8" customHeight="1">
      <c r="B98" s="38"/>
      <c r="C98" s="192" t="s">
        <v>113</v>
      </c>
      <c r="D98" s="39"/>
      <c r="E98" s="39"/>
      <c r="F98" s="39"/>
      <c r="G98" s="39"/>
      <c r="H98" s="39"/>
      <c r="I98" s="150"/>
      <c r="J98" s="105">
        <f>J134</f>
        <v>0</v>
      </c>
      <c r="K98" s="39"/>
      <c r="L98" s="43"/>
      <c r="AU98" s="17" t="s">
        <v>114</v>
      </c>
    </row>
    <row r="99" s="8" customFormat="1" ht="24.96" customHeight="1">
      <c r="B99" s="193"/>
      <c r="C99" s="194"/>
      <c r="D99" s="195" t="s">
        <v>175</v>
      </c>
      <c r="E99" s="196"/>
      <c r="F99" s="196"/>
      <c r="G99" s="196"/>
      <c r="H99" s="196"/>
      <c r="I99" s="197"/>
      <c r="J99" s="198">
        <f>J135</f>
        <v>0</v>
      </c>
      <c r="K99" s="194"/>
      <c r="L99" s="199"/>
    </row>
    <row r="100" s="9" customFormat="1" ht="19.92" customHeight="1">
      <c r="B100" s="200"/>
      <c r="C100" s="128"/>
      <c r="D100" s="201" t="s">
        <v>176</v>
      </c>
      <c r="E100" s="202"/>
      <c r="F100" s="202"/>
      <c r="G100" s="202"/>
      <c r="H100" s="202"/>
      <c r="I100" s="203"/>
      <c r="J100" s="204">
        <f>J136</f>
        <v>0</v>
      </c>
      <c r="K100" s="128"/>
      <c r="L100" s="205"/>
    </row>
    <row r="101" s="9" customFormat="1" ht="19.92" customHeight="1">
      <c r="B101" s="200"/>
      <c r="C101" s="128"/>
      <c r="D101" s="201" t="s">
        <v>177</v>
      </c>
      <c r="E101" s="202"/>
      <c r="F101" s="202"/>
      <c r="G101" s="202"/>
      <c r="H101" s="202"/>
      <c r="I101" s="203"/>
      <c r="J101" s="204">
        <f>J161</f>
        <v>0</v>
      </c>
      <c r="K101" s="128"/>
      <c r="L101" s="205"/>
    </row>
    <row r="102" s="9" customFormat="1" ht="19.92" customHeight="1">
      <c r="B102" s="200"/>
      <c r="C102" s="128"/>
      <c r="D102" s="201" t="s">
        <v>178</v>
      </c>
      <c r="E102" s="202"/>
      <c r="F102" s="202"/>
      <c r="G102" s="202"/>
      <c r="H102" s="202"/>
      <c r="I102" s="203"/>
      <c r="J102" s="204">
        <f>J173</f>
        <v>0</v>
      </c>
      <c r="K102" s="128"/>
      <c r="L102" s="205"/>
    </row>
    <row r="103" s="9" customFormat="1" ht="19.92" customHeight="1">
      <c r="B103" s="200"/>
      <c r="C103" s="128"/>
      <c r="D103" s="201" t="s">
        <v>179</v>
      </c>
      <c r="E103" s="202"/>
      <c r="F103" s="202"/>
      <c r="G103" s="202"/>
      <c r="H103" s="202"/>
      <c r="I103" s="203"/>
      <c r="J103" s="204">
        <f>J178</f>
        <v>0</v>
      </c>
      <c r="K103" s="128"/>
      <c r="L103" s="205"/>
    </row>
    <row r="104" s="9" customFormat="1" ht="19.92" customHeight="1">
      <c r="B104" s="200"/>
      <c r="C104" s="128"/>
      <c r="D104" s="201" t="s">
        <v>180</v>
      </c>
      <c r="E104" s="202"/>
      <c r="F104" s="202"/>
      <c r="G104" s="202"/>
      <c r="H104" s="202"/>
      <c r="I104" s="203"/>
      <c r="J104" s="204">
        <f>J189</f>
        <v>0</v>
      </c>
      <c r="K104" s="128"/>
      <c r="L104" s="205"/>
    </row>
    <row r="105" s="9" customFormat="1" ht="19.92" customHeight="1">
      <c r="B105" s="200"/>
      <c r="C105" s="128"/>
      <c r="D105" s="201" t="s">
        <v>181</v>
      </c>
      <c r="E105" s="202"/>
      <c r="F105" s="202"/>
      <c r="G105" s="202"/>
      <c r="H105" s="202"/>
      <c r="I105" s="203"/>
      <c r="J105" s="204">
        <f>J197</f>
        <v>0</v>
      </c>
      <c r="K105" s="128"/>
      <c r="L105" s="205"/>
    </row>
    <row r="106" s="9" customFormat="1" ht="19.92" customHeight="1">
      <c r="B106" s="200"/>
      <c r="C106" s="128"/>
      <c r="D106" s="201" t="s">
        <v>182</v>
      </c>
      <c r="E106" s="202"/>
      <c r="F106" s="202"/>
      <c r="G106" s="202"/>
      <c r="H106" s="202"/>
      <c r="I106" s="203"/>
      <c r="J106" s="204">
        <f>J205</f>
        <v>0</v>
      </c>
      <c r="K106" s="128"/>
      <c r="L106" s="205"/>
    </row>
    <row r="107" s="8" customFormat="1" ht="24.96" customHeight="1">
      <c r="B107" s="193"/>
      <c r="C107" s="194"/>
      <c r="D107" s="195" t="s">
        <v>183</v>
      </c>
      <c r="E107" s="196"/>
      <c r="F107" s="196"/>
      <c r="G107" s="196"/>
      <c r="H107" s="196"/>
      <c r="I107" s="197"/>
      <c r="J107" s="198">
        <f>J207</f>
        <v>0</v>
      </c>
      <c r="K107" s="194"/>
      <c r="L107" s="199"/>
    </row>
    <row r="108" s="9" customFormat="1" ht="19.92" customHeight="1">
      <c r="B108" s="200"/>
      <c r="C108" s="128"/>
      <c r="D108" s="201" t="s">
        <v>184</v>
      </c>
      <c r="E108" s="202"/>
      <c r="F108" s="202"/>
      <c r="G108" s="202"/>
      <c r="H108" s="202"/>
      <c r="I108" s="203"/>
      <c r="J108" s="204">
        <f>J208</f>
        <v>0</v>
      </c>
      <c r="K108" s="128"/>
      <c r="L108" s="205"/>
    </row>
    <row r="109" s="9" customFormat="1" ht="19.92" customHeight="1">
      <c r="B109" s="200"/>
      <c r="C109" s="128"/>
      <c r="D109" s="201" t="s">
        <v>185</v>
      </c>
      <c r="E109" s="202"/>
      <c r="F109" s="202"/>
      <c r="G109" s="202"/>
      <c r="H109" s="202"/>
      <c r="I109" s="203"/>
      <c r="J109" s="204">
        <f>J211</f>
        <v>0</v>
      </c>
      <c r="K109" s="128"/>
      <c r="L109" s="205"/>
    </row>
    <row r="110" s="9" customFormat="1" ht="19.92" customHeight="1">
      <c r="B110" s="200"/>
      <c r="C110" s="128"/>
      <c r="D110" s="201" t="s">
        <v>186</v>
      </c>
      <c r="E110" s="202"/>
      <c r="F110" s="202"/>
      <c r="G110" s="202"/>
      <c r="H110" s="202"/>
      <c r="I110" s="203"/>
      <c r="J110" s="204">
        <f>J216</f>
        <v>0</v>
      </c>
      <c r="K110" s="128"/>
      <c r="L110" s="205"/>
    </row>
    <row r="111" s="8" customFormat="1" ht="24.96" customHeight="1">
      <c r="B111" s="193"/>
      <c r="C111" s="194"/>
      <c r="D111" s="195" t="s">
        <v>187</v>
      </c>
      <c r="E111" s="196"/>
      <c r="F111" s="196"/>
      <c r="G111" s="196"/>
      <c r="H111" s="196"/>
      <c r="I111" s="197"/>
      <c r="J111" s="198">
        <f>J225</f>
        <v>0</v>
      </c>
      <c r="K111" s="194"/>
      <c r="L111" s="199"/>
    </row>
    <row r="112" s="9" customFormat="1" ht="19.92" customHeight="1">
      <c r="B112" s="200"/>
      <c r="C112" s="128"/>
      <c r="D112" s="201" t="s">
        <v>188</v>
      </c>
      <c r="E112" s="202"/>
      <c r="F112" s="202"/>
      <c r="G112" s="202"/>
      <c r="H112" s="202"/>
      <c r="I112" s="203"/>
      <c r="J112" s="204">
        <f>J226</f>
        <v>0</v>
      </c>
      <c r="K112" s="128"/>
      <c r="L112" s="205"/>
    </row>
    <row r="113" s="1" customFormat="1" ht="21.84" customHeight="1">
      <c r="B113" s="38"/>
      <c r="C113" s="39"/>
      <c r="D113" s="39"/>
      <c r="E113" s="39"/>
      <c r="F113" s="39"/>
      <c r="G113" s="39"/>
      <c r="H113" s="39"/>
      <c r="I113" s="150"/>
      <c r="J113" s="39"/>
      <c r="K113" s="39"/>
      <c r="L113" s="43"/>
    </row>
    <row r="114" s="1" customFormat="1" ht="6.96" customHeight="1">
      <c r="B114" s="61"/>
      <c r="C114" s="62"/>
      <c r="D114" s="62"/>
      <c r="E114" s="62"/>
      <c r="F114" s="62"/>
      <c r="G114" s="62"/>
      <c r="H114" s="62"/>
      <c r="I114" s="183"/>
      <c r="J114" s="62"/>
      <c r="K114" s="62"/>
      <c r="L114" s="43"/>
    </row>
    <row r="118" s="1" customFormat="1" ht="6.96" customHeight="1">
      <c r="B118" s="63"/>
      <c r="C118" s="64"/>
      <c r="D118" s="64"/>
      <c r="E118" s="64"/>
      <c r="F118" s="64"/>
      <c r="G118" s="64"/>
      <c r="H118" s="64"/>
      <c r="I118" s="186"/>
      <c r="J118" s="64"/>
      <c r="K118" s="64"/>
      <c r="L118" s="43"/>
    </row>
    <row r="119" s="1" customFormat="1" ht="24.96" customHeight="1">
      <c r="B119" s="38"/>
      <c r="C119" s="23" t="s">
        <v>120</v>
      </c>
      <c r="D119" s="39"/>
      <c r="E119" s="39"/>
      <c r="F119" s="39"/>
      <c r="G119" s="39"/>
      <c r="H119" s="39"/>
      <c r="I119" s="150"/>
      <c r="J119" s="39"/>
      <c r="K119" s="39"/>
      <c r="L119" s="43"/>
    </row>
    <row r="120" s="1" customFormat="1" ht="6.96" customHeight="1">
      <c r="B120" s="38"/>
      <c r="C120" s="39"/>
      <c r="D120" s="39"/>
      <c r="E120" s="39"/>
      <c r="F120" s="39"/>
      <c r="G120" s="39"/>
      <c r="H120" s="39"/>
      <c r="I120" s="150"/>
      <c r="J120" s="39"/>
      <c r="K120" s="39"/>
      <c r="L120" s="43"/>
    </row>
    <row r="121" s="1" customFormat="1" ht="12" customHeight="1">
      <c r="B121" s="38"/>
      <c r="C121" s="32" t="s">
        <v>16</v>
      </c>
      <c r="D121" s="39"/>
      <c r="E121" s="39"/>
      <c r="F121" s="39"/>
      <c r="G121" s="39"/>
      <c r="H121" s="39"/>
      <c r="I121" s="150"/>
      <c r="J121" s="39"/>
      <c r="K121" s="39"/>
      <c r="L121" s="43"/>
    </row>
    <row r="122" s="1" customFormat="1" ht="16.5" customHeight="1">
      <c r="B122" s="38"/>
      <c r="C122" s="39"/>
      <c r="D122" s="39"/>
      <c r="E122" s="187" t="str">
        <f>E7</f>
        <v>MODERNIZACE VYŠŠÍ ODBORNÉ ŠKOLY A STŘEDNÍ PRŮMYSLOVÉ ŠKOLY, RYCHNOV NAD KNĚŽNOU</v>
      </c>
      <c r="F122" s="32"/>
      <c r="G122" s="32"/>
      <c r="H122" s="32"/>
      <c r="I122" s="150"/>
      <c r="J122" s="39"/>
      <c r="K122" s="39"/>
      <c r="L122" s="43"/>
    </row>
    <row r="123" ht="12" customHeight="1">
      <c r="B123" s="21"/>
      <c r="C123" s="32" t="s">
        <v>106</v>
      </c>
      <c r="D123" s="22"/>
      <c r="E123" s="22"/>
      <c r="F123" s="22"/>
      <c r="G123" s="22"/>
      <c r="H123" s="22"/>
      <c r="I123" s="142"/>
      <c r="J123" s="22"/>
      <c r="K123" s="22"/>
      <c r="L123" s="20"/>
    </row>
    <row r="124" s="1" customFormat="1" ht="16.5" customHeight="1">
      <c r="B124" s="38"/>
      <c r="C124" s="39"/>
      <c r="D124" s="39"/>
      <c r="E124" s="187" t="s">
        <v>107</v>
      </c>
      <c r="F124" s="39"/>
      <c r="G124" s="39"/>
      <c r="H124" s="39"/>
      <c r="I124" s="150"/>
      <c r="J124" s="39"/>
      <c r="K124" s="39"/>
      <c r="L124" s="43"/>
    </row>
    <row r="125" s="1" customFormat="1" ht="12" customHeight="1">
      <c r="B125" s="38"/>
      <c r="C125" s="32" t="s">
        <v>108</v>
      </c>
      <c r="D125" s="39"/>
      <c r="E125" s="39"/>
      <c r="F125" s="39"/>
      <c r="G125" s="39"/>
      <c r="H125" s="39"/>
      <c r="I125" s="150"/>
      <c r="J125" s="39"/>
      <c r="K125" s="39"/>
      <c r="L125" s="43"/>
    </row>
    <row r="126" s="1" customFormat="1" ht="16.5" customHeight="1">
      <c r="B126" s="38"/>
      <c r="C126" s="39"/>
      <c r="D126" s="39"/>
      <c r="E126" s="71" t="str">
        <f>E11</f>
        <v>D.1.1-2 - Architektonicko-stavební a stavebně konstrukční řešení</v>
      </c>
      <c r="F126" s="39"/>
      <c r="G126" s="39"/>
      <c r="H126" s="39"/>
      <c r="I126" s="150"/>
      <c r="J126" s="39"/>
      <c r="K126" s="39"/>
      <c r="L126" s="43"/>
    </row>
    <row r="127" s="1" customFormat="1" ht="6.96" customHeight="1">
      <c r="B127" s="38"/>
      <c r="C127" s="39"/>
      <c r="D127" s="39"/>
      <c r="E127" s="39"/>
      <c r="F127" s="39"/>
      <c r="G127" s="39"/>
      <c r="H127" s="39"/>
      <c r="I127" s="150"/>
      <c r="J127" s="39"/>
      <c r="K127" s="39"/>
      <c r="L127" s="43"/>
    </row>
    <row r="128" s="1" customFormat="1" ht="12" customHeight="1">
      <c r="B128" s="38"/>
      <c r="C128" s="32" t="s">
        <v>20</v>
      </c>
      <c r="D128" s="39"/>
      <c r="E128" s="39"/>
      <c r="F128" s="27" t="str">
        <f>F14</f>
        <v xml:space="preserve">AREÁL SOU NA JAMÁCH </v>
      </c>
      <c r="G128" s="39"/>
      <c r="H128" s="39"/>
      <c r="I128" s="152" t="s">
        <v>22</v>
      </c>
      <c r="J128" s="74" t="str">
        <f>IF(J14="","",J14)</f>
        <v>15. 8. 2019</v>
      </c>
      <c r="K128" s="39"/>
      <c r="L128" s="43"/>
    </row>
    <row r="129" s="1" customFormat="1" ht="6.96" customHeight="1">
      <c r="B129" s="38"/>
      <c r="C129" s="39"/>
      <c r="D129" s="39"/>
      <c r="E129" s="39"/>
      <c r="F129" s="39"/>
      <c r="G129" s="39"/>
      <c r="H129" s="39"/>
      <c r="I129" s="150"/>
      <c r="J129" s="39"/>
      <c r="K129" s="39"/>
      <c r="L129" s="43"/>
    </row>
    <row r="130" s="1" customFormat="1" ht="27.9" customHeight="1">
      <c r="B130" s="38"/>
      <c r="C130" s="32" t="s">
        <v>24</v>
      </c>
      <c r="D130" s="39"/>
      <c r="E130" s="39"/>
      <c r="F130" s="27" t="str">
        <f>E17</f>
        <v xml:space="preserve">KRÁLOVÉHRADECKÝ KRAJ </v>
      </c>
      <c r="G130" s="39"/>
      <c r="H130" s="39"/>
      <c r="I130" s="152" t="s">
        <v>30</v>
      </c>
      <c r="J130" s="36" t="str">
        <f>E23</f>
        <v>KANIA a.s., Ostrava</v>
      </c>
      <c r="K130" s="39"/>
      <c r="L130" s="43"/>
    </row>
    <row r="131" s="1" customFormat="1" ht="15.15" customHeight="1">
      <c r="B131" s="38"/>
      <c r="C131" s="32" t="s">
        <v>28</v>
      </c>
      <c r="D131" s="39"/>
      <c r="E131" s="39"/>
      <c r="F131" s="27" t="str">
        <f>IF(E20="","",E20)</f>
        <v>Vyplň údaj</v>
      </c>
      <c r="G131" s="39"/>
      <c r="H131" s="39"/>
      <c r="I131" s="152" t="s">
        <v>33</v>
      </c>
      <c r="J131" s="36" t="str">
        <f>E26</f>
        <v xml:space="preserve"> </v>
      </c>
      <c r="K131" s="39"/>
      <c r="L131" s="43"/>
    </row>
    <row r="132" s="1" customFormat="1" ht="10.32" customHeight="1">
      <c r="B132" s="38"/>
      <c r="C132" s="39"/>
      <c r="D132" s="39"/>
      <c r="E132" s="39"/>
      <c r="F132" s="39"/>
      <c r="G132" s="39"/>
      <c r="H132" s="39"/>
      <c r="I132" s="150"/>
      <c r="J132" s="39"/>
      <c r="K132" s="39"/>
      <c r="L132" s="43"/>
    </row>
    <row r="133" s="10" customFormat="1" ht="29.28" customHeight="1">
      <c r="B133" s="206"/>
      <c r="C133" s="207" t="s">
        <v>121</v>
      </c>
      <c r="D133" s="208" t="s">
        <v>62</v>
      </c>
      <c r="E133" s="208" t="s">
        <v>58</v>
      </c>
      <c r="F133" s="208" t="s">
        <v>59</v>
      </c>
      <c r="G133" s="208" t="s">
        <v>122</v>
      </c>
      <c r="H133" s="208" t="s">
        <v>123</v>
      </c>
      <c r="I133" s="209" t="s">
        <v>124</v>
      </c>
      <c r="J133" s="208" t="s">
        <v>112</v>
      </c>
      <c r="K133" s="210" t="s">
        <v>125</v>
      </c>
      <c r="L133" s="211"/>
      <c r="M133" s="95" t="s">
        <v>1</v>
      </c>
      <c r="N133" s="96" t="s">
        <v>41</v>
      </c>
      <c r="O133" s="96" t="s">
        <v>126</v>
      </c>
      <c r="P133" s="96" t="s">
        <v>127</v>
      </c>
      <c r="Q133" s="96" t="s">
        <v>128</v>
      </c>
      <c r="R133" s="96" t="s">
        <v>129</v>
      </c>
      <c r="S133" s="96" t="s">
        <v>130</v>
      </c>
      <c r="T133" s="97" t="s">
        <v>131</v>
      </c>
    </row>
    <row r="134" s="1" customFormat="1" ht="22.8" customHeight="1">
      <c r="B134" s="38"/>
      <c r="C134" s="102" t="s">
        <v>132</v>
      </c>
      <c r="D134" s="39"/>
      <c r="E134" s="39"/>
      <c r="F134" s="39"/>
      <c r="G134" s="39"/>
      <c r="H134" s="39"/>
      <c r="I134" s="150"/>
      <c r="J134" s="212">
        <f>BK134</f>
        <v>0</v>
      </c>
      <c r="K134" s="39"/>
      <c r="L134" s="43"/>
      <c r="M134" s="98"/>
      <c r="N134" s="99"/>
      <c r="O134" s="99"/>
      <c r="P134" s="213">
        <f>P135+P207+P225</f>
        <v>0</v>
      </c>
      <c r="Q134" s="99"/>
      <c r="R134" s="213">
        <f>R135+R207+R225</f>
        <v>71.300624060000004</v>
      </c>
      <c r="S134" s="99"/>
      <c r="T134" s="214">
        <f>T135+T207+T225</f>
        <v>24</v>
      </c>
      <c r="AT134" s="17" t="s">
        <v>76</v>
      </c>
      <c r="AU134" s="17" t="s">
        <v>114</v>
      </c>
      <c r="BK134" s="215">
        <f>BK135+BK207+BK225</f>
        <v>0</v>
      </c>
    </row>
    <row r="135" s="11" customFormat="1" ht="25.92" customHeight="1">
      <c r="B135" s="216"/>
      <c r="C135" s="217"/>
      <c r="D135" s="218" t="s">
        <v>76</v>
      </c>
      <c r="E135" s="219" t="s">
        <v>189</v>
      </c>
      <c r="F135" s="219" t="s">
        <v>190</v>
      </c>
      <c r="G135" s="217"/>
      <c r="H135" s="217"/>
      <c r="I135" s="220"/>
      <c r="J135" s="221">
        <f>BK135</f>
        <v>0</v>
      </c>
      <c r="K135" s="217"/>
      <c r="L135" s="222"/>
      <c r="M135" s="223"/>
      <c r="N135" s="224"/>
      <c r="O135" s="224"/>
      <c r="P135" s="225">
        <f>P136+P161+P173+P178+P189+P197+P205</f>
        <v>0</v>
      </c>
      <c r="Q135" s="224"/>
      <c r="R135" s="225">
        <f>R136+R161+R173+R178+R189+R197+R205</f>
        <v>54.298824060000001</v>
      </c>
      <c r="S135" s="224"/>
      <c r="T135" s="226">
        <f>T136+T161+T173+T178+T189+T197+T205</f>
        <v>24</v>
      </c>
      <c r="AR135" s="227" t="s">
        <v>84</v>
      </c>
      <c r="AT135" s="228" t="s">
        <v>76</v>
      </c>
      <c r="AU135" s="228" t="s">
        <v>77</v>
      </c>
      <c r="AY135" s="227" t="s">
        <v>135</v>
      </c>
      <c r="BK135" s="229">
        <f>BK136+BK161+BK173+BK178+BK189+BK197+BK205</f>
        <v>0</v>
      </c>
    </row>
    <row r="136" s="11" customFormat="1" ht="22.8" customHeight="1">
      <c r="B136" s="216"/>
      <c r="C136" s="217"/>
      <c r="D136" s="218" t="s">
        <v>76</v>
      </c>
      <c r="E136" s="230" t="s">
        <v>84</v>
      </c>
      <c r="F136" s="230" t="s">
        <v>191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SUM(P137:P160)</f>
        <v>0</v>
      </c>
      <c r="Q136" s="224"/>
      <c r="R136" s="225">
        <f>SUM(R137:R160)</f>
        <v>0</v>
      </c>
      <c r="S136" s="224"/>
      <c r="T136" s="226">
        <f>SUM(T137:T160)</f>
        <v>24</v>
      </c>
      <c r="AR136" s="227" t="s">
        <v>84</v>
      </c>
      <c r="AT136" s="228" t="s">
        <v>76</v>
      </c>
      <c r="AU136" s="228" t="s">
        <v>84</v>
      </c>
      <c r="AY136" s="227" t="s">
        <v>135</v>
      </c>
      <c r="BK136" s="229">
        <f>SUM(BK137:BK160)</f>
        <v>0</v>
      </c>
    </row>
    <row r="137" s="1" customFormat="1" ht="16.5" customHeight="1">
      <c r="B137" s="38"/>
      <c r="C137" s="232" t="s">
        <v>84</v>
      </c>
      <c r="D137" s="232" t="s">
        <v>138</v>
      </c>
      <c r="E137" s="233" t="s">
        <v>192</v>
      </c>
      <c r="F137" s="234" t="s">
        <v>193</v>
      </c>
      <c r="G137" s="235" t="s">
        <v>194</v>
      </c>
      <c r="H137" s="236">
        <v>48</v>
      </c>
      <c r="I137" s="237"/>
      <c r="J137" s="238">
        <f>ROUND(I137*H137,2)</f>
        <v>0</v>
      </c>
      <c r="K137" s="234" t="s">
        <v>142</v>
      </c>
      <c r="L137" s="43"/>
      <c r="M137" s="239" t="s">
        <v>1</v>
      </c>
      <c r="N137" s="240" t="s">
        <v>42</v>
      </c>
      <c r="O137" s="86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AR137" s="243" t="s">
        <v>159</v>
      </c>
      <c r="AT137" s="243" t="s">
        <v>138</v>
      </c>
      <c r="AU137" s="243" t="s">
        <v>86</v>
      </c>
      <c r="AY137" s="17" t="s">
        <v>135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7" t="s">
        <v>84</v>
      </c>
      <c r="BK137" s="244">
        <f>ROUND(I137*H137,2)</f>
        <v>0</v>
      </c>
      <c r="BL137" s="17" t="s">
        <v>159</v>
      </c>
      <c r="BM137" s="243" t="s">
        <v>195</v>
      </c>
    </row>
    <row r="138" s="12" customFormat="1">
      <c r="B138" s="251"/>
      <c r="C138" s="252"/>
      <c r="D138" s="245" t="s">
        <v>196</v>
      </c>
      <c r="E138" s="253" t="s">
        <v>1</v>
      </c>
      <c r="F138" s="254" t="s">
        <v>197</v>
      </c>
      <c r="G138" s="252"/>
      <c r="H138" s="255">
        <v>48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AT138" s="261" t="s">
        <v>196</v>
      </c>
      <c r="AU138" s="261" t="s">
        <v>86</v>
      </c>
      <c r="AV138" s="12" t="s">
        <v>86</v>
      </c>
      <c r="AW138" s="12" t="s">
        <v>32</v>
      </c>
      <c r="AX138" s="12" t="s">
        <v>77</v>
      </c>
      <c r="AY138" s="261" t="s">
        <v>135</v>
      </c>
    </row>
    <row r="139" s="13" customFormat="1">
      <c r="B139" s="262"/>
      <c r="C139" s="263"/>
      <c r="D139" s="245" t="s">
        <v>196</v>
      </c>
      <c r="E139" s="264" t="s">
        <v>1</v>
      </c>
      <c r="F139" s="265" t="s">
        <v>198</v>
      </c>
      <c r="G139" s="263"/>
      <c r="H139" s="266">
        <v>48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AT139" s="272" t="s">
        <v>196</v>
      </c>
      <c r="AU139" s="272" t="s">
        <v>86</v>
      </c>
      <c r="AV139" s="13" t="s">
        <v>159</v>
      </c>
      <c r="AW139" s="13" t="s">
        <v>32</v>
      </c>
      <c r="AX139" s="13" t="s">
        <v>84</v>
      </c>
      <c r="AY139" s="272" t="s">
        <v>135</v>
      </c>
    </row>
    <row r="140" s="1" customFormat="1" ht="16.5" customHeight="1">
      <c r="B140" s="38"/>
      <c r="C140" s="232" t="s">
        <v>86</v>
      </c>
      <c r="D140" s="232" t="s">
        <v>138</v>
      </c>
      <c r="E140" s="233" t="s">
        <v>199</v>
      </c>
      <c r="F140" s="234" t="s">
        <v>200</v>
      </c>
      <c r="G140" s="235" t="s">
        <v>194</v>
      </c>
      <c r="H140" s="236">
        <v>48</v>
      </c>
      <c r="I140" s="237"/>
      <c r="J140" s="238">
        <f>ROUND(I140*H140,2)</f>
        <v>0</v>
      </c>
      <c r="K140" s="234" t="s">
        <v>142</v>
      </c>
      <c r="L140" s="43"/>
      <c r="M140" s="239" t="s">
        <v>1</v>
      </c>
      <c r="N140" s="240" t="s">
        <v>42</v>
      </c>
      <c r="O140" s="86"/>
      <c r="P140" s="241">
        <f>O140*H140</f>
        <v>0</v>
      </c>
      <c r="Q140" s="241">
        <v>0</v>
      </c>
      <c r="R140" s="241">
        <f>Q140*H140</f>
        <v>0</v>
      </c>
      <c r="S140" s="241">
        <v>0.5</v>
      </c>
      <c r="T140" s="242">
        <f>S140*H140</f>
        <v>24</v>
      </c>
      <c r="AR140" s="243" t="s">
        <v>159</v>
      </c>
      <c r="AT140" s="243" t="s">
        <v>138</v>
      </c>
      <c r="AU140" s="243" t="s">
        <v>86</v>
      </c>
      <c r="AY140" s="17" t="s">
        <v>135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7" t="s">
        <v>84</v>
      </c>
      <c r="BK140" s="244">
        <f>ROUND(I140*H140,2)</f>
        <v>0</v>
      </c>
      <c r="BL140" s="17" t="s">
        <v>159</v>
      </c>
      <c r="BM140" s="243" t="s">
        <v>201</v>
      </c>
    </row>
    <row r="141" s="12" customFormat="1">
      <c r="B141" s="251"/>
      <c r="C141" s="252"/>
      <c r="D141" s="245" t="s">
        <v>196</v>
      </c>
      <c r="E141" s="253" t="s">
        <v>1</v>
      </c>
      <c r="F141" s="254" t="s">
        <v>197</v>
      </c>
      <c r="G141" s="252"/>
      <c r="H141" s="255">
        <v>48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AT141" s="261" t="s">
        <v>196</v>
      </c>
      <c r="AU141" s="261" t="s">
        <v>86</v>
      </c>
      <c r="AV141" s="12" t="s">
        <v>86</v>
      </c>
      <c r="AW141" s="12" t="s">
        <v>32</v>
      </c>
      <c r="AX141" s="12" t="s">
        <v>77</v>
      </c>
      <c r="AY141" s="261" t="s">
        <v>135</v>
      </c>
    </row>
    <row r="142" s="13" customFormat="1">
      <c r="B142" s="262"/>
      <c r="C142" s="263"/>
      <c r="D142" s="245" t="s">
        <v>196</v>
      </c>
      <c r="E142" s="264" t="s">
        <v>1</v>
      </c>
      <c r="F142" s="265" t="s">
        <v>198</v>
      </c>
      <c r="G142" s="263"/>
      <c r="H142" s="266">
        <v>48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AT142" s="272" t="s">
        <v>196</v>
      </c>
      <c r="AU142" s="272" t="s">
        <v>86</v>
      </c>
      <c r="AV142" s="13" t="s">
        <v>159</v>
      </c>
      <c r="AW142" s="13" t="s">
        <v>32</v>
      </c>
      <c r="AX142" s="13" t="s">
        <v>84</v>
      </c>
      <c r="AY142" s="272" t="s">
        <v>135</v>
      </c>
    </row>
    <row r="143" s="1" customFormat="1" ht="16.5" customHeight="1">
      <c r="B143" s="38"/>
      <c r="C143" s="232" t="s">
        <v>103</v>
      </c>
      <c r="D143" s="232" t="s">
        <v>138</v>
      </c>
      <c r="E143" s="233" t="s">
        <v>202</v>
      </c>
      <c r="F143" s="234" t="s">
        <v>203</v>
      </c>
      <c r="G143" s="235" t="s">
        <v>204</v>
      </c>
      <c r="H143" s="236">
        <v>24</v>
      </c>
      <c r="I143" s="237"/>
      <c r="J143" s="238">
        <f>ROUND(I143*H143,2)</f>
        <v>0</v>
      </c>
      <c r="K143" s="234" t="s">
        <v>142</v>
      </c>
      <c r="L143" s="43"/>
      <c r="M143" s="239" t="s">
        <v>1</v>
      </c>
      <c r="N143" s="240" t="s">
        <v>42</v>
      </c>
      <c r="O143" s="86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AR143" s="243" t="s">
        <v>159</v>
      </c>
      <c r="AT143" s="243" t="s">
        <v>138</v>
      </c>
      <c r="AU143" s="243" t="s">
        <v>86</v>
      </c>
      <c r="AY143" s="17" t="s">
        <v>135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7" t="s">
        <v>84</v>
      </c>
      <c r="BK143" s="244">
        <f>ROUND(I143*H143,2)</f>
        <v>0</v>
      </c>
      <c r="BL143" s="17" t="s">
        <v>159</v>
      </c>
      <c r="BM143" s="243" t="s">
        <v>205</v>
      </c>
    </row>
    <row r="144" s="12" customFormat="1">
      <c r="B144" s="251"/>
      <c r="C144" s="252"/>
      <c r="D144" s="245" t="s">
        <v>196</v>
      </c>
      <c r="E144" s="253" t="s">
        <v>1</v>
      </c>
      <c r="F144" s="254" t="s">
        <v>206</v>
      </c>
      <c r="G144" s="252"/>
      <c r="H144" s="255">
        <v>24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AT144" s="261" t="s">
        <v>196</v>
      </c>
      <c r="AU144" s="261" t="s">
        <v>86</v>
      </c>
      <c r="AV144" s="12" t="s">
        <v>86</v>
      </c>
      <c r="AW144" s="12" t="s">
        <v>32</v>
      </c>
      <c r="AX144" s="12" t="s">
        <v>77</v>
      </c>
      <c r="AY144" s="261" t="s">
        <v>135</v>
      </c>
    </row>
    <row r="145" s="13" customFormat="1">
      <c r="B145" s="262"/>
      <c r="C145" s="263"/>
      <c r="D145" s="245" t="s">
        <v>196</v>
      </c>
      <c r="E145" s="264" t="s">
        <v>1</v>
      </c>
      <c r="F145" s="265" t="s">
        <v>198</v>
      </c>
      <c r="G145" s="263"/>
      <c r="H145" s="266">
        <v>24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AT145" s="272" t="s">
        <v>196</v>
      </c>
      <c r="AU145" s="272" t="s">
        <v>86</v>
      </c>
      <c r="AV145" s="13" t="s">
        <v>159</v>
      </c>
      <c r="AW145" s="13" t="s">
        <v>32</v>
      </c>
      <c r="AX145" s="13" t="s">
        <v>84</v>
      </c>
      <c r="AY145" s="272" t="s">
        <v>135</v>
      </c>
    </row>
    <row r="146" s="1" customFormat="1" ht="16.5" customHeight="1">
      <c r="B146" s="38"/>
      <c r="C146" s="232" t="s">
        <v>159</v>
      </c>
      <c r="D146" s="232" t="s">
        <v>138</v>
      </c>
      <c r="E146" s="233" t="s">
        <v>207</v>
      </c>
      <c r="F146" s="234" t="s">
        <v>208</v>
      </c>
      <c r="G146" s="235" t="s">
        <v>204</v>
      </c>
      <c r="H146" s="236">
        <v>34.176000000000002</v>
      </c>
      <c r="I146" s="237"/>
      <c r="J146" s="238">
        <f>ROUND(I146*H146,2)</f>
        <v>0</v>
      </c>
      <c r="K146" s="234" t="s">
        <v>142</v>
      </c>
      <c r="L146" s="43"/>
      <c r="M146" s="239" t="s">
        <v>1</v>
      </c>
      <c r="N146" s="240" t="s">
        <v>42</v>
      </c>
      <c r="O146" s="86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AR146" s="243" t="s">
        <v>159</v>
      </c>
      <c r="AT146" s="243" t="s">
        <v>138</v>
      </c>
      <c r="AU146" s="243" t="s">
        <v>86</v>
      </c>
      <c r="AY146" s="17" t="s">
        <v>135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7" t="s">
        <v>84</v>
      </c>
      <c r="BK146" s="244">
        <f>ROUND(I146*H146,2)</f>
        <v>0</v>
      </c>
      <c r="BL146" s="17" t="s">
        <v>159</v>
      </c>
      <c r="BM146" s="243" t="s">
        <v>209</v>
      </c>
    </row>
    <row r="147" s="1" customFormat="1">
      <c r="B147" s="38"/>
      <c r="C147" s="39"/>
      <c r="D147" s="245" t="s">
        <v>145</v>
      </c>
      <c r="E147" s="39"/>
      <c r="F147" s="246" t="s">
        <v>210</v>
      </c>
      <c r="G147" s="39"/>
      <c r="H147" s="39"/>
      <c r="I147" s="150"/>
      <c r="J147" s="39"/>
      <c r="K147" s="39"/>
      <c r="L147" s="43"/>
      <c r="M147" s="247"/>
      <c r="N147" s="86"/>
      <c r="O147" s="86"/>
      <c r="P147" s="86"/>
      <c r="Q147" s="86"/>
      <c r="R147" s="86"/>
      <c r="S147" s="86"/>
      <c r="T147" s="87"/>
      <c r="AT147" s="17" t="s">
        <v>145</v>
      </c>
      <c r="AU147" s="17" t="s">
        <v>86</v>
      </c>
    </row>
    <row r="148" s="12" customFormat="1">
      <c r="B148" s="251"/>
      <c r="C148" s="252"/>
      <c r="D148" s="245" t="s">
        <v>196</v>
      </c>
      <c r="E148" s="252"/>
      <c r="F148" s="254" t="s">
        <v>211</v>
      </c>
      <c r="G148" s="252"/>
      <c r="H148" s="255">
        <v>34.176000000000002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AT148" s="261" t="s">
        <v>196</v>
      </c>
      <c r="AU148" s="261" t="s">
        <v>86</v>
      </c>
      <c r="AV148" s="12" t="s">
        <v>86</v>
      </c>
      <c r="AW148" s="12" t="s">
        <v>4</v>
      </c>
      <c r="AX148" s="12" t="s">
        <v>84</v>
      </c>
      <c r="AY148" s="261" t="s">
        <v>135</v>
      </c>
    </row>
    <row r="149" s="1" customFormat="1" ht="16.5" customHeight="1">
      <c r="B149" s="38"/>
      <c r="C149" s="232" t="s">
        <v>134</v>
      </c>
      <c r="D149" s="232" t="s">
        <v>138</v>
      </c>
      <c r="E149" s="233" t="s">
        <v>212</v>
      </c>
      <c r="F149" s="234" t="s">
        <v>213</v>
      </c>
      <c r="G149" s="235" t="s">
        <v>204</v>
      </c>
      <c r="H149" s="236">
        <v>6.9119999999999999</v>
      </c>
      <c r="I149" s="237"/>
      <c r="J149" s="238">
        <f>ROUND(I149*H149,2)</f>
        <v>0</v>
      </c>
      <c r="K149" s="234" t="s">
        <v>142</v>
      </c>
      <c r="L149" s="43"/>
      <c r="M149" s="239" t="s">
        <v>1</v>
      </c>
      <c r="N149" s="240" t="s">
        <v>42</v>
      </c>
      <c r="O149" s="86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AR149" s="243" t="s">
        <v>159</v>
      </c>
      <c r="AT149" s="243" t="s">
        <v>138</v>
      </c>
      <c r="AU149" s="243" t="s">
        <v>86</v>
      </c>
      <c r="AY149" s="17" t="s">
        <v>135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7" t="s">
        <v>84</v>
      </c>
      <c r="BK149" s="244">
        <f>ROUND(I149*H149,2)</f>
        <v>0</v>
      </c>
      <c r="BL149" s="17" t="s">
        <v>159</v>
      </c>
      <c r="BM149" s="243" t="s">
        <v>214</v>
      </c>
    </row>
    <row r="150" s="12" customFormat="1">
      <c r="B150" s="251"/>
      <c r="C150" s="252"/>
      <c r="D150" s="245" t="s">
        <v>196</v>
      </c>
      <c r="E150" s="253" t="s">
        <v>1</v>
      </c>
      <c r="F150" s="254" t="s">
        <v>215</v>
      </c>
      <c r="G150" s="252"/>
      <c r="H150" s="255">
        <v>6.9119999999999999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196</v>
      </c>
      <c r="AU150" s="261" t="s">
        <v>86</v>
      </c>
      <c r="AV150" s="12" t="s">
        <v>86</v>
      </c>
      <c r="AW150" s="12" t="s">
        <v>32</v>
      </c>
      <c r="AX150" s="12" t="s">
        <v>77</v>
      </c>
      <c r="AY150" s="261" t="s">
        <v>135</v>
      </c>
    </row>
    <row r="151" s="13" customFormat="1">
      <c r="B151" s="262"/>
      <c r="C151" s="263"/>
      <c r="D151" s="245" t="s">
        <v>196</v>
      </c>
      <c r="E151" s="264" t="s">
        <v>1</v>
      </c>
      <c r="F151" s="265" t="s">
        <v>198</v>
      </c>
      <c r="G151" s="263"/>
      <c r="H151" s="266">
        <v>6.9119999999999999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AT151" s="272" t="s">
        <v>196</v>
      </c>
      <c r="AU151" s="272" t="s">
        <v>86</v>
      </c>
      <c r="AV151" s="13" t="s">
        <v>159</v>
      </c>
      <c r="AW151" s="13" t="s">
        <v>32</v>
      </c>
      <c r="AX151" s="13" t="s">
        <v>84</v>
      </c>
      <c r="AY151" s="272" t="s">
        <v>135</v>
      </c>
    </row>
    <row r="152" s="1" customFormat="1" ht="16.5" customHeight="1">
      <c r="B152" s="38"/>
      <c r="C152" s="232" t="s">
        <v>170</v>
      </c>
      <c r="D152" s="232" t="s">
        <v>138</v>
      </c>
      <c r="E152" s="233" t="s">
        <v>216</v>
      </c>
      <c r="F152" s="234" t="s">
        <v>217</v>
      </c>
      <c r="G152" s="235" t="s">
        <v>204</v>
      </c>
      <c r="H152" s="236">
        <v>69.120000000000005</v>
      </c>
      <c r="I152" s="237"/>
      <c r="J152" s="238">
        <f>ROUND(I152*H152,2)</f>
        <v>0</v>
      </c>
      <c r="K152" s="234" t="s">
        <v>142</v>
      </c>
      <c r="L152" s="43"/>
      <c r="M152" s="239" t="s">
        <v>1</v>
      </c>
      <c r="N152" s="240" t="s">
        <v>42</v>
      </c>
      <c r="O152" s="86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AR152" s="243" t="s">
        <v>159</v>
      </c>
      <c r="AT152" s="243" t="s">
        <v>138</v>
      </c>
      <c r="AU152" s="243" t="s">
        <v>86</v>
      </c>
      <c r="AY152" s="17" t="s">
        <v>135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7" t="s">
        <v>84</v>
      </c>
      <c r="BK152" s="244">
        <f>ROUND(I152*H152,2)</f>
        <v>0</v>
      </c>
      <c r="BL152" s="17" t="s">
        <v>159</v>
      </c>
      <c r="BM152" s="243" t="s">
        <v>218</v>
      </c>
    </row>
    <row r="153" s="12" customFormat="1">
      <c r="B153" s="251"/>
      <c r="C153" s="252"/>
      <c r="D153" s="245" t="s">
        <v>196</v>
      </c>
      <c r="E153" s="252"/>
      <c r="F153" s="254" t="s">
        <v>219</v>
      </c>
      <c r="G153" s="252"/>
      <c r="H153" s="255">
        <v>69.120000000000005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196</v>
      </c>
      <c r="AU153" s="261" t="s">
        <v>86</v>
      </c>
      <c r="AV153" s="12" t="s">
        <v>86</v>
      </c>
      <c r="AW153" s="12" t="s">
        <v>4</v>
      </c>
      <c r="AX153" s="12" t="s">
        <v>84</v>
      </c>
      <c r="AY153" s="261" t="s">
        <v>135</v>
      </c>
    </row>
    <row r="154" s="1" customFormat="1" ht="16.5" customHeight="1">
      <c r="B154" s="38"/>
      <c r="C154" s="232" t="s">
        <v>220</v>
      </c>
      <c r="D154" s="232" t="s">
        <v>138</v>
      </c>
      <c r="E154" s="233" t="s">
        <v>221</v>
      </c>
      <c r="F154" s="234" t="s">
        <v>222</v>
      </c>
      <c r="G154" s="235" t="s">
        <v>204</v>
      </c>
      <c r="H154" s="236">
        <v>6.9119999999999999</v>
      </c>
      <c r="I154" s="237"/>
      <c r="J154" s="238">
        <f>ROUND(I154*H154,2)</f>
        <v>0</v>
      </c>
      <c r="K154" s="234" t="s">
        <v>142</v>
      </c>
      <c r="L154" s="43"/>
      <c r="M154" s="239" t="s">
        <v>1</v>
      </c>
      <c r="N154" s="240" t="s">
        <v>42</v>
      </c>
      <c r="O154" s="86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AR154" s="243" t="s">
        <v>159</v>
      </c>
      <c r="AT154" s="243" t="s">
        <v>138</v>
      </c>
      <c r="AU154" s="243" t="s">
        <v>86</v>
      </c>
      <c r="AY154" s="17" t="s">
        <v>135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7" t="s">
        <v>84</v>
      </c>
      <c r="BK154" s="244">
        <f>ROUND(I154*H154,2)</f>
        <v>0</v>
      </c>
      <c r="BL154" s="17" t="s">
        <v>159</v>
      </c>
      <c r="BM154" s="243" t="s">
        <v>223</v>
      </c>
    </row>
    <row r="155" s="1" customFormat="1" ht="16.5" customHeight="1">
      <c r="B155" s="38"/>
      <c r="C155" s="232" t="s">
        <v>224</v>
      </c>
      <c r="D155" s="232" t="s">
        <v>138</v>
      </c>
      <c r="E155" s="233" t="s">
        <v>225</v>
      </c>
      <c r="F155" s="234" t="s">
        <v>226</v>
      </c>
      <c r="G155" s="235" t="s">
        <v>227</v>
      </c>
      <c r="H155" s="236">
        <v>12.442</v>
      </c>
      <c r="I155" s="237"/>
      <c r="J155" s="238">
        <f>ROUND(I155*H155,2)</f>
        <v>0</v>
      </c>
      <c r="K155" s="234" t="s">
        <v>142</v>
      </c>
      <c r="L155" s="43"/>
      <c r="M155" s="239" t="s">
        <v>1</v>
      </c>
      <c r="N155" s="240" t="s">
        <v>42</v>
      </c>
      <c r="O155" s="86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AR155" s="243" t="s">
        <v>159</v>
      </c>
      <c r="AT155" s="243" t="s">
        <v>138</v>
      </c>
      <c r="AU155" s="243" t="s">
        <v>86</v>
      </c>
      <c r="AY155" s="17" t="s">
        <v>135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7" t="s">
        <v>84</v>
      </c>
      <c r="BK155" s="244">
        <f>ROUND(I155*H155,2)</f>
        <v>0</v>
      </c>
      <c r="BL155" s="17" t="s">
        <v>159</v>
      </c>
      <c r="BM155" s="243" t="s">
        <v>228</v>
      </c>
    </row>
    <row r="156" s="12" customFormat="1">
      <c r="B156" s="251"/>
      <c r="C156" s="252"/>
      <c r="D156" s="245" t="s">
        <v>196</v>
      </c>
      <c r="E156" s="252"/>
      <c r="F156" s="254" t="s">
        <v>229</v>
      </c>
      <c r="G156" s="252"/>
      <c r="H156" s="255">
        <v>12.442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AT156" s="261" t="s">
        <v>196</v>
      </c>
      <c r="AU156" s="261" t="s">
        <v>86</v>
      </c>
      <c r="AV156" s="12" t="s">
        <v>86</v>
      </c>
      <c r="AW156" s="12" t="s">
        <v>4</v>
      </c>
      <c r="AX156" s="12" t="s">
        <v>84</v>
      </c>
      <c r="AY156" s="261" t="s">
        <v>135</v>
      </c>
    </row>
    <row r="157" s="1" customFormat="1" ht="16.5" customHeight="1">
      <c r="B157" s="38"/>
      <c r="C157" s="232" t="s">
        <v>230</v>
      </c>
      <c r="D157" s="232" t="s">
        <v>138</v>
      </c>
      <c r="E157" s="233" t="s">
        <v>231</v>
      </c>
      <c r="F157" s="234" t="s">
        <v>232</v>
      </c>
      <c r="G157" s="235" t="s">
        <v>204</v>
      </c>
      <c r="H157" s="236">
        <v>17.088000000000001</v>
      </c>
      <c r="I157" s="237"/>
      <c r="J157" s="238">
        <f>ROUND(I157*H157,2)</f>
        <v>0</v>
      </c>
      <c r="K157" s="234" t="s">
        <v>142</v>
      </c>
      <c r="L157" s="43"/>
      <c r="M157" s="239" t="s">
        <v>1</v>
      </c>
      <c r="N157" s="240" t="s">
        <v>42</v>
      </c>
      <c r="O157" s="86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AR157" s="243" t="s">
        <v>159</v>
      </c>
      <c r="AT157" s="243" t="s">
        <v>138</v>
      </c>
      <c r="AU157" s="243" t="s">
        <v>86</v>
      </c>
      <c r="AY157" s="17" t="s">
        <v>135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7" t="s">
        <v>84</v>
      </c>
      <c r="BK157" s="244">
        <f>ROUND(I157*H157,2)</f>
        <v>0</v>
      </c>
      <c r="BL157" s="17" t="s">
        <v>159</v>
      </c>
      <c r="BM157" s="243" t="s">
        <v>233</v>
      </c>
    </row>
    <row r="158" s="12" customFormat="1">
      <c r="B158" s="251"/>
      <c r="C158" s="252"/>
      <c r="D158" s="245" t="s">
        <v>196</v>
      </c>
      <c r="E158" s="253" t="s">
        <v>1</v>
      </c>
      <c r="F158" s="254" t="s">
        <v>234</v>
      </c>
      <c r="G158" s="252"/>
      <c r="H158" s="255">
        <v>17.088000000000001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AT158" s="261" t="s">
        <v>196</v>
      </c>
      <c r="AU158" s="261" t="s">
        <v>86</v>
      </c>
      <c r="AV158" s="12" t="s">
        <v>86</v>
      </c>
      <c r="AW158" s="12" t="s">
        <v>32</v>
      </c>
      <c r="AX158" s="12" t="s">
        <v>77</v>
      </c>
      <c r="AY158" s="261" t="s">
        <v>135</v>
      </c>
    </row>
    <row r="159" s="13" customFormat="1">
      <c r="B159" s="262"/>
      <c r="C159" s="263"/>
      <c r="D159" s="245" t="s">
        <v>196</v>
      </c>
      <c r="E159" s="264" t="s">
        <v>1</v>
      </c>
      <c r="F159" s="265" t="s">
        <v>198</v>
      </c>
      <c r="G159" s="263"/>
      <c r="H159" s="266">
        <v>17.088000000000001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AT159" s="272" t="s">
        <v>196</v>
      </c>
      <c r="AU159" s="272" t="s">
        <v>86</v>
      </c>
      <c r="AV159" s="13" t="s">
        <v>159</v>
      </c>
      <c r="AW159" s="13" t="s">
        <v>32</v>
      </c>
      <c r="AX159" s="13" t="s">
        <v>84</v>
      </c>
      <c r="AY159" s="272" t="s">
        <v>135</v>
      </c>
    </row>
    <row r="160" s="1" customFormat="1" ht="16.5" customHeight="1">
      <c r="B160" s="38"/>
      <c r="C160" s="232" t="s">
        <v>235</v>
      </c>
      <c r="D160" s="232" t="s">
        <v>138</v>
      </c>
      <c r="E160" s="233" t="s">
        <v>236</v>
      </c>
      <c r="F160" s="234" t="s">
        <v>237</v>
      </c>
      <c r="G160" s="235" t="s">
        <v>204</v>
      </c>
      <c r="H160" s="236">
        <v>17.088000000000001</v>
      </c>
      <c r="I160" s="237"/>
      <c r="J160" s="238">
        <f>ROUND(I160*H160,2)</f>
        <v>0</v>
      </c>
      <c r="K160" s="234" t="s">
        <v>142</v>
      </c>
      <c r="L160" s="43"/>
      <c r="M160" s="239" t="s">
        <v>1</v>
      </c>
      <c r="N160" s="240" t="s">
        <v>42</v>
      </c>
      <c r="O160" s="86"/>
      <c r="P160" s="241">
        <f>O160*H160</f>
        <v>0</v>
      </c>
      <c r="Q160" s="241">
        <v>0</v>
      </c>
      <c r="R160" s="241">
        <f>Q160*H160</f>
        <v>0</v>
      </c>
      <c r="S160" s="241">
        <v>0</v>
      </c>
      <c r="T160" s="242">
        <f>S160*H160</f>
        <v>0</v>
      </c>
      <c r="AR160" s="243" t="s">
        <v>238</v>
      </c>
      <c r="AT160" s="243" t="s">
        <v>138</v>
      </c>
      <c r="AU160" s="243" t="s">
        <v>86</v>
      </c>
      <c r="AY160" s="17" t="s">
        <v>135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7" t="s">
        <v>84</v>
      </c>
      <c r="BK160" s="244">
        <f>ROUND(I160*H160,2)</f>
        <v>0</v>
      </c>
      <c r="BL160" s="17" t="s">
        <v>238</v>
      </c>
      <c r="BM160" s="243" t="s">
        <v>239</v>
      </c>
    </row>
    <row r="161" s="11" customFormat="1" ht="22.8" customHeight="1">
      <c r="B161" s="216"/>
      <c r="C161" s="217"/>
      <c r="D161" s="218" t="s">
        <v>76</v>
      </c>
      <c r="E161" s="230" t="s">
        <v>86</v>
      </c>
      <c r="F161" s="230" t="s">
        <v>240</v>
      </c>
      <c r="G161" s="217"/>
      <c r="H161" s="217"/>
      <c r="I161" s="220"/>
      <c r="J161" s="231">
        <f>BK161</f>
        <v>0</v>
      </c>
      <c r="K161" s="217"/>
      <c r="L161" s="222"/>
      <c r="M161" s="223"/>
      <c r="N161" s="224"/>
      <c r="O161" s="224"/>
      <c r="P161" s="225">
        <f>SUM(P162:P172)</f>
        <v>0</v>
      </c>
      <c r="Q161" s="224"/>
      <c r="R161" s="225">
        <f>SUM(R162:R172)</f>
        <v>17.582340540000001</v>
      </c>
      <c r="S161" s="224"/>
      <c r="T161" s="226">
        <f>SUM(T162:T172)</f>
        <v>0</v>
      </c>
      <c r="AR161" s="227" t="s">
        <v>84</v>
      </c>
      <c r="AT161" s="228" t="s">
        <v>76</v>
      </c>
      <c r="AU161" s="228" t="s">
        <v>84</v>
      </c>
      <c r="AY161" s="227" t="s">
        <v>135</v>
      </c>
      <c r="BK161" s="229">
        <f>SUM(BK162:BK172)</f>
        <v>0</v>
      </c>
    </row>
    <row r="162" s="1" customFormat="1" ht="16.5" customHeight="1">
      <c r="B162" s="38"/>
      <c r="C162" s="232" t="s">
        <v>241</v>
      </c>
      <c r="D162" s="232" t="s">
        <v>138</v>
      </c>
      <c r="E162" s="233" t="s">
        <v>242</v>
      </c>
      <c r="F162" s="234" t="s">
        <v>243</v>
      </c>
      <c r="G162" s="235" t="s">
        <v>204</v>
      </c>
      <c r="H162" s="236">
        <v>6.9119999999999999</v>
      </c>
      <c r="I162" s="237"/>
      <c r="J162" s="238">
        <f>ROUND(I162*H162,2)</f>
        <v>0</v>
      </c>
      <c r="K162" s="234" t="s">
        <v>142</v>
      </c>
      <c r="L162" s="43"/>
      <c r="M162" s="239" t="s">
        <v>1</v>
      </c>
      <c r="N162" s="240" t="s">
        <v>42</v>
      </c>
      <c r="O162" s="86"/>
      <c r="P162" s="241">
        <f>O162*H162</f>
        <v>0</v>
      </c>
      <c r="Q162" s="241">
        <v>2.45329</v>
      </c>
      <c r="R162" s="241">
        <f>Q162*H162</f>
        <v>16.95714048</v>
      </c>
      <c r="S162" s="241">
        <v>0</v>
      </c>
      <c r="T162" s="242">
        <f>S162*H162</f>
        <v>0</v>
      </c>
      <c r="AR162" s="243" t="s">
        <v>159</v>
      </c>
      <c r="AT162" s="243" t="s">
        <v>138</v>
      </c>
      <c r="AU162" s="243" t="s">
        <v>86</v>
      </c>
      <c r="AY162" s="17" t="s">
        <v>135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7" t="s">
        <v>84</v>
      </c>
      <c r="BK162" s="244">
        <f>ROUND(I162*H162,2)</f>
        <v>0</v>
      </c>
      <c r="BL162" s="17" t="s">
        <v>159</v>
      </c>
      <c r="BM162" s="243" t="s">
        <v>244</v>
      </c>
    </row>
    <row r="163" s="12" customFormat="1">
      <c r="B163" s="251"/>
      <c r="C163" s="252"/>
      <c r="D163" s="245" t="s">
        <v>196</v>
      </c>
      <c r="E163" s="253" t="s">
        <v>1</v>
      </c>
      <c r="F163" s="254" t="s">
        <v>215</v>
      </c>
      <c r="G163" s="252"/>
      <c r="H163" s="255">
        <v>6.9119999999999999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AT163" s="261" t="s">
        <v>196</v>
      </c>
      <c r="AU163" s="261" t="s">
        <v>86</v>
      </c>
      <c r="AV163" s="12" t="s">
        <v>86</v>
      </c>
      <c r="AW163" s="12" t="s">
        <v>32</v>
      </c>
      <c r="AX163" s="12" t="s">
        <v>77</v>
      </c>
      <c r="AY163" s="261" t="s">
        <v>135</v>
      </c>
    </row>
    <row r="164" s="13" customFormat="1">
      <c r="B164" s="262"/>
      <c r="C164" s="263"/>
      <c r="D164" s="245" t="s">
        <v>196</v>
      </c>
      <c r="E164" s="264" t="s">
        <v>1</v>
      </c>
      <c r="F164" s="265" t="s">
        <v>198</v>
      </c>
      <c r="G164" s="263"/>
      <c r="H164" s="266">
        <v>6.9119999999999999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AT164" s="272" t="s">
        <v>196</v>
      </c>
      <c r="AU164" s="272" t="s">
        <v>86</v>
      </c>
      <c r="AV164" s="13" t="s">
        <v>159</v>
      </c>
      <c r="AW164" s="13" t="s">
        <v>32</v>
      </c>
      <c r="AX164" s="13" t="s">
        <v>84</v>
      </c>
      <c r="AY164" s="272" t="s">
        <v>135</v>
      </c>
    </row>
    <row r="165" s="1" customFormat="1" ht="16.5" customHeight="1">
      <c r="B165" s="38"/>
      <c r="C165" s="232" t="s">
        <v>245</v>
      </c>
      <c r="D165" s="232" t="s">
        <v>138</v>
      </c>
      <c r="E165" s="233" t="s">
        <v>246</v>
      </c>
      <c r="F165" s="234" t="s">
        <v>247</v>
      </c>
      <c r="G165" s="235" t="s">
        <v>194</v>
      </c>
      <c r="H165" s="236">
        <v>28.800000000000001</v>
      </c>
      <c r="I165" s="237"/>
      <c r="J165" s="238">
        <f>ROUND(I165*H165,2)</f>
        <v>0</v>
      </c>
      <c r="K165" s="234" t="s">
        <v>142</v>
      </c>
      <c r="L165" s="43"/>
      <c r="M165" s="239" t="s">
        <v>1</v>
      </c>
      <c r="N165" s="240" t="s">
        <v>42</v>
      </c>
      <c r="O165" s="86"/>
      <c r="P165" s="241">
        <f>O165*H165</f>
        <v>0</v>
      </c>
      <c r="Q165" s="241">
        <v>0.00264</v>
      </c>
      <c r="R165" s="241">
        <f>Q165*H165</f>
        <v>0.076032000000000002</v>
      </c>
      <c r="S165" s="241">
        <v>0</v>
      </c>
      <c r="T165" s="242">
        <f>S165*H165</f>
        <v>0</v>
      </c>
      <c r="AR165" s="243" t="s">
        <v>159</v>
      </c>
      <c r="AT165" s="243" t="s">
        <v>138</v>
      </c>
      <c r="AU165" s="243" t="s">
        <v>86</v>
      </c>
      <c r="AY165" s="17" t="s">
        <v>135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7" t="s">
        <v>84</v>
      </c>
      <c r="BK165" s="244">
        <f>ROUND(I165*H165,2)</f>
        <v>0</v>
      </c>
      <c r="BL165" s="17" t="s">
        <v>159</v>
      </c>
      <c r="BM165" s="243" t="s">
        <v>248</v>
      </c>
    </row>
    <row r="166" s="12" customFormat="1">
      <c r="B166" s="251"/>
      <c r="C166" s="252"/>
      <c r="D166" s="245" t="s">
        <v>196</v>
      </c>
      <c r="E166" s="253" t="s">
        <v>1</v>
      </c>
      <c r="F166" s="254" t="s">
        <v>249</v>
      </c>
      <c r="G166" s="252"/>
      <c r="H166" s="255">
        <v>28.800000000000001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AT166" s="261" t="s">
        <v>196</v>
      </c>
      <c r="AU166" s="261" t="s">
        <v>86</v>
      </c>
      <c r="AV166" s="12" t="s">
        <v>86</v>
      </c>
      <c r="AW166" s="12" t="s">
        <v>32</v>
      </c>
      <c r="AX166" s="12" t="s">
        <v>77</v>
      </c>
      <c r="AY166" s="261" t="s">
        <v>135</v>
      </c>
    </row>
    <row r="167" s="13" customFormat="1">
      <c r="B167" s="262"/>
      <c r="C167" s="263"/>
      <c r="D167" s="245" t="s">
        <v>196</v>
      </c>
      <c r="E167" s="264" t="s">
        <v>1</v>
      </c>
      <c r="F167" s="265" t="s">
        <v>198</v>
      </c>
      <c r="G167" s="263"/>
      <c r="H167" s="266">
        <v>28.800000000000001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AT167" s="272" t="s">
        <v>196</v>
      </c>
      <c r="AU167" s="272" t="s">
        <v>86</v>
      </c>
      <c r="AV167" s="13" t="s">
        <v>159</v>
      </c>
      <c r="AW167" s="13" t="s">
        <v>32</v>
      </c>
      <c r="AX167" s="13" t="s">
        <v>84</v>
      </c>
      <c r="AY167" s="272" t="s">
        <v>135</v>
      </c>
    </row>
    <row r="168" s="1" customFormat="1" ht="16.5" customHeight="1">
      <c r="B168" s="38"/>
      <c r="C168" s="232" t="s">
        <v>250</v>
      </c>
      <c r="D168" s="232" t="s">
        <v>138</v>
      </c>
      <c r="E168" s="233" t="s">
        <v>251</v>
      </c>
      <c r="F168" s="234" t="s">
        <v>252</v>
      </c>
      <c r="G168" s="235" t="s">
        <v>194</v>
      </c>
      <c r="H168" s="236">
        <v>28.800000000000001</v>
      </c>
      <c r="I168" s="237"/>
      <c r="J168" s="238">
        <f>ROUND(I168*H168,2)</f>
        <v>0</v>
      </c>
      <c r="K168" s="234" t="s">
        <v>142</v>
      </c>
      <c r="L168" s="43"/>
      <c r="M168" s="239" t="s">
        <v>1</v>
      </c>
      <c r="N168" s="240" t="s">
        <v>42</v>
      </c>
      <c r="O168" s="86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AR168" s="243" t="s">
        <v>159</v>
      </c>
      <c r="AT168" s="243" t="s">
        <v>138</v>
      </c>
      <c r="AU168" s="243" t="s">
        <v>86</v>
      </c>
      <c r="AY168" s="17" t="s">
        <v>135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7" t="s">
        <v>84</v>
      </c>
      <c r="BK168" s="244">
        <f>ROUND(I168*H168,2)</f>
        <v>0</v>
      </c>
      <c r="BL168" s="17" t="s">
        <v>159</v>
      </c>
      <c r="BM168" s="243" t="s">
        <v>253</v>
      </c>
    </row>
    <row r="169" s="1" customFormat="1" ht="16.5" customHeight="1">
      <c r="B169" s="38"/>
      <c r="C169" s="232" t="s">
        <v>254</v>
      </c>
      <c r="D169" s="232" t="s">
        <v>138</v>
      </c>
      <c r="E169" s="233" t="s">
        <v>255</v>
      </c>
      <c r="F169" s="234" t="s">
        <v>256</v>
      </c>
      <c r="G169" s="235" t="s">
        <v>227</v>
      </c>
      <c r="H169" s="236">
        <v>0.51800000000000002</v>
      </c>
      <c r="I169" s="237"/>
      <c r="J169" s="238">
        <f>ROUND(I169*H169,2)</f>
        <v>0</v>
      </c>
      <c r="K169" s="234" t="s">
        <v>142</v>
      </c>
      <c r="L169" s="43"/>
      <c r="M169" s="239" t="s">
        <v>1</v>
      </c>
      <c r="N169" s="240" t="s">
        <v>42</v>
      </c>
      <c r="O169" s="86"/>
      <c r="P169" s="241">
        <f>O169*H169</f>
        <v>0</v>
      </c>
      <c r="Q169" s="241">
        <v>1.0601700000000001</v>
      </c>
      <c r="R169" s="241">
        <f>Q169*H169</f>
        <v>0.54916806000000007</v>
      </c>
      <c r="S169" s="241">
        <v>0</v>
      </c>
      <c r="T169" s="242">
        <f>S169*H169</f>
        <v>0</v>
      </c>
      <c r="AR169" s="243" t="s">
        <v>159</v>
      </c>
      <c r="AT169" s="243" t="s">
        <v>138</v>
      </c>
      <c r="AU169" s="243" t="s">
        <v>86</v>
      </c>
      <c r="AY169" s="17" t="s">
        <v>135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7" t="s">
        <v>84</v>
      </c>
      <c r="BK169" s="244">
        <f>ROUND(I169*H169,2)</f>
        <v>0</v>
      </c>
      <c r="BL169" s="17" t="s">
        <v>159</v>
      </c>
      <c r="BM169" s="243" t="s">
        <v>257</v>
      </c>
    </row>
    <row r="170" s="14" customFormat="1">
      <c r="B170" s="273"/>
      <c r="C170" s="274"/>
      <c r="D170" s="245" t="s">
        <v>196</v>
      </c>
      <c r="E170" s="275" t="s">
        <v>1</v>
      </c>
      <c r="F170" s="276" t="s">
        <v>258</v>
      </c>
      <c r="G170" s="274"/>
      <c r="H170" s="275" t="s">
        <v>1</v>
      </c>
      <c r="I170" s="277"/>
      <c r="J170" s="274"/>
      <c r="K170" s="274"/>
      <c r="L170" s="278"/>
      <c r="M170" s="279"/>
      <c r="N170" s="280"/>
      <c r="O170" s="280"/>
      <c r="P170" s="280"/>
      <c r="Q170" s="280"/>
      <c r="R170" s="280"/>
      <c r="S170" s="280"/>
      <c r="T170" s="281"/>
      <c r="AT170" s="282" t="s">
        <v>196</v>
      </c>
      <c r="AU170" s="282" t="s">
        <v>86</v>
      </c>
      <c r="AV170" s="14" t="s">
        <v>84</v>
      </c>
      <c r="AW170" s="14" t="s">
        <v>32</v>
      </c>
      <c r="AX170" s="14" t="s">
        <v>77</v>
      </c>
      <c r="AY170" s="282" t="s">
        <v>135</v>
      </c>
    </row>
    <row r="171" s="12" customFormat="1">
      <c r="B171" s="251"/>
      <c r="C171" s="252"/>
      <c r="D171" s="245" t="s">
        <v>196</v>
      </c>
      <c r="E171" s="253" t="s">
        <v>1</v>
      </c>
      <c r="F171" s="254" t="s">
        <v>259</v>
      </c>
      <c r="G171" s="252"/>
      <c r="H171" s="255">
        <v>0.51800000000000002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AT171" s="261" t="s">
        <v>196</v>
      </c>
      <c r="AU171" s="261" t="s">
        <v>86</v>
      </c>
      <c r="AV171" s="12" t="s">
        <v>86</v>
      </c>
      <c r="AW171" s="12" t="s">
        <v>32</v>
      </c>
      <c r="AX171" s="12" t="s">
        <v>77</v>
      </c>
      <c r="AY171" s="261" t="s">
        <v>135</v>
      </c>
    </row>
    <row r="172" s="13" customFormat="1">
      <c r="B172" s="262"/>
      <c r="C172" s="263"/>
      <c r="D172" s="245" t="s">
        <v>196</v>
      </c>
      <c r="E172" s="264" t="s">
        <v>1</v>
      </c>
      <c r="F172" s="265" t="s">
        <v>198</v>
      </c>
      <c r="G172" s="263"/>
      <c r="H172" s="266">
        <v>0.51800000000000002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AT172" s="272" t="s">
        <v>196</v>
      </c>
      <c r="AU172" s="272" t="s">
        <v>86</v>
      </c>
      <c r="AV172" s="13" t="s">
        <v>159</v>
      </c>
      <c r="AW172" s="13" t="s">
        <v>32</v>
      </c>
      <c r="AX172" s="13" t="s">
        <v>84</v>
      </c>
      <c r="AY172" s="272" t="s">
        <v>135</v>
      </c>
    </row>
    <row r="173" s="11" customFormat="1" ht="22.8" customHeight="1">
      <c r="B173" s="216"/>
      <c r="C173" s="217"/>
      <c r="D173" s="218" t="s">
        <v>76</v>
      </c>
      <c r="E173" s="230" t="s">
        <v>159</v>
      </c>
      <c r="F173" s="230" t="s">
        <v>260</v>
      </c>
      <c r="G173" s="217"/>
      <c r="H173" s="217"/>
      <c r="I173" s="220"/>
      <c r="J173" s="231">
        <f>BK173</f>
        <v>0</v>
      </c>
      <c r="K173" s="217"/>
      <c r="L173" s="222"/>
      <c r="M173" s="223"/>
      <c r="N173" s="224"/>
      <c r="O173" s="224"/>
      <c r="P173" s="225">
        <f>SUM(P174:P177)</f>
        <v>0</v>
      </c>
      <c r="Q173" s="224"/>
      <c r="R173" s="225">
        <f>SUM(R174:R177)</f>
        <v>3.8835235199999998</v>
      </c>
      <c r="S173" s="224"/>
      <c r="T173" s="226">
        <f>SUM(T174:T177)</f>
        <v>0</v>
      </c>
      <c r="AR173" s="227" t="s">
        <v>84</v>
      </c>
      <c r="AT173" s="228" t="s">
        <v>76</v>
      </c>
      <c r="AU173" s="228" t="s">
        <v>84</v>
      </c>
      <c r="AY173" s="227" t="s">
        <v>135</v>
      </c>
      <c r="BK173" s="229">
        <f>SUM(BK174:BK177)</f>
        <v>0</v>
      </c>
    </row>
    <row r="174" s="1" customFormat="1" ht="16.5" customHeight="1">
      <c r="B174" s="38"/>
      <c r="C174" s="232" t="s">
        <v>8</v>
      </c>
      <c r="D174" s="232" t="s">
        <v>138</v>
      </c>
      <c r="E174" s="233" t="s">
        <v>261</v>
      </c>
      <c r="F174" s="234" t="s">
        <v>262</v>
      </c>
      <c r="G174" s="235" t="s">
        <v>194</v>
      </c>
      <c r="H174" s="236">
        <v>344.28399999999999</v>
      </c>
      <c r="I174" s="237"/>
      <c r="J174" s="238">
        <f>ROUND(I174*H174,2)</f>
        <v>0</v>
      </c>
      <c r="K174" s="234" t="s">
        <v>263</v>
      </c>
      <c r="L174" s="43"/>
      <c r="M174" s="239" t="s">
        <v>1</v>
      </c>
      <c r="N174" s="240" t="s">
        <v>42</v>
      </c>
      <c r="O174" s="86"/>
      <c r="P174" s="241">
        <f>O174*H174</f>
        <v>0</v>
      </c>
      <c r="Q174" s="241">
        <v>0.01128</v>
      </c>
      <c r="R174" s="241">
        <f>Q174*H174</f>
        <v>3.8835235199999998</v>
      </c>
      <c r="S174" s="241">
        <v>0</v>
      </c>
      <c r="T174" s="242">
        <f>S174*H174</f>
        <v>0</v>
      </c>
      <c r="AR174" s="243" t="s">
        <v>159</v>
      </c>
      <c r="AT174" s="243" t="s">
        <v>138</v>
      </c>
      <c r="AU174" s="243" t="s">
        <v>86</v>
      </c>
      <c r="AY174" s="17" t="s">
        <v>135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7" t="s">
        <v>84</v>
      </c>
      <c r="BK174" s="244">
        <f>ROUND(I174*H174,2)</f>
        <v>0</v>
      </c>
      <c r="BL174" s="17" t="s">
        <v>159</v>
      </c>
      <c r="BM174" s="243" t="s">
        <v>264</v>
      </c>
    </row>
    <row r="175" s="1" customFormat="1">
      <c r="B175" s="38"/>
      <c r="C175" s="39"/>
      <c r="D175" s="245" t="s">
        <v>145</v>
      </c>
      <c r="E175" s="39"/>
      <c r="F175" s="246" t="s">
        <v>265</v>
      </c>
      <c r="G175" s="39"/>
      <c r="H175" s="39"/>
      <c r="I175" s="150"/>
      <c r="J175" s="39"/>
      <c r="K175" s="39"/>
      <c r="L175" s="43"/>
      <c r="M175" s="247"/>
      <c r="N175" s="86"/>
      <c r="O175" s="86"/>
      <c r="P175" s="86"/>
      <c r="Q175" s="86"/>
      <c r="R175" s="86"/>
      <c r="S175" s="86"/>
      <c r="T175" s="87"/>
      <c r="AT175" s="17" t="s">
        <v>145</v>
      </c>
      <c r="AU175" s="17" t="s">
        <v>86</v>
      </c>
    </row>
    <row r="176" s="12" customFormat="1">
      <c r="B176" s="251"/>
      <c r="C176" s="252"/>
      <c r="D176" s="245" t="s">
        <v>196</v>
      </c>
      <c r="E176" s="253" t="s">
        <v>1</v>
      </c>
      <c r="F176" s="254" t="s">
        <v>266</v>
      </c>
      <c r="G176" s="252"/>
      <c r="H176" s="255">
        <v>344.28399999999999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AT176" s="261" t="s">
        <v>196</v>
      </c>
      <c r="AU176" s="261" t="s">
        <v>86</v>
      </c>
      <c r="AV176" s="12" t="s">
        <v>86</v>
      </c>
      <c r="AW176" s="12" t="s">
        <v>32</v>
      </c>
      <c r="AX176" s="12" t="s">
        <v>77</v>
      </c>
      <c r="AY176" s="261" t="s">
        <v>135</v>
      </c>
    </row>
    <row r="177" s="13" customFormat="1">
      <c r="B177" s="262"/>
      <c r="C177" s="263"/>
      <c r="D177" s="245" t="s">
        <v>196</v>
      </c>
      <c r="E177" s="264" t="s">
        <v>1</v>
      </c>
      <c r="F177" s="265" t="s">
        <v>198</v>
      </c>
      <c r="G177" s="263"/>
      <c r="H177" s="266">
        <v>344.28399999999999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AT177" s="272" t="s">
        <v>196</v>
      </c>
      <c r="AU177" s="272" t="s">
        <v>86</v>
      </c>
      <c r="AV177" s="13" t="s">
        <v>159</v>
      </c>
      <c r="AW177" s="13" t="s">
        <v>32</v>
      </c>
      <c r="AX177" s="13" t="s">
        <v>84</v>
      </c>
      <c r="AY177" s="272" t="s">
        <v>135</v>
      </c>
    </row>
    <row r="178" s="11" customFormat="1" ht="22.8" customHeight="1">
      <c r="B178" s="216"/>
      <c r="C178" s="217"/>
      <c r="D178" s="218" t="s">
        <v>76</v>
      </c>
      <c r="E178" s="230" t="s">
        <v>134</v>
      </c>
      <c r="F178" s="230" t="s">
        <v>267</v>
      </c>
      <c r="G178" s="217"/>
      <c r="H178" s="217"/>
      <c r="I178" s="220"/>
      <c r="J178" s="231">
        <f>BK178</f>
        <v>0</v>
      </c>
      <c r="K178" s="217"/>
      <c r="L178" s="222"/>
      <c r="M178" s="223"/>
      <c r="N178" s="224"/>
      <c r="O178" s="224"/>
      <c r="P178" s="225">
        <f>SUM(P179:P188)</f>
        <v>0</v>
      </c>
      <c r="Q178" s="224"/>
      <c r="R178" s="225">
        <f>SUM(R179:R188)</f>
        <v>32.83296</v>
      </c>
      <c r="S178" s="224"/>
      <c r="T178" s="226">
        <f>SUM(T179:T188)</f>
        <v>0</v>
      </c>
      <c r="AR178" s="227" t="s">
        <v>84</v>
      </c>
      <c r="AT178" s="228" t="s">
        <v>76</v>
      </c>
      <c r="AU178" s="228" t="s">
        <v>84</v>
      </c>
      <c r="AY178" s="227" t="s">
        <v>135</v>
      </c>
      <c r="BK178" s="229">
        <f>SUM(BK179:BK188)</f>
        <v>0</v>
      </c>
    </row>
    <row r="179" s="1" customFormat="1" ht="16.5" customHeight="1">
      <c r="B179" s="38"/>
      <c r="C179" s="232" t="s">
        <v>268</v>
      </c>
      <c r="D179" s="232" t="s">
        <v>138</v>
      </c>
      <c r="E179" s="233" t="s">
        <v>269</v>
      </c>
      <c r="F179" s="234" t="s">
        <v>270</v>
      </c>
      <c r="G179" s="235" t="s">
        <v>194</v>
      </c>
      <c r="H179" s="236">
        <v>48</v>
      </c>
      <c r="I179" s="237"/>
      <c r="J179" s="238">
        <f>ROUND(I179*H179,2)</f>
        <v>0</v>
      </c>
      <c r="K179" s="234" t="s">
        <v>142</v>
      </c>
      <c r="L179" s="43"/>
      <c r="M179" s="239" t="s">
        <v>1</v>
      </c>
      <c r="N179" s="240" t="s">
        <v>42</v>
      </c>
      <c r="O179" s="86"/>
      <c r="P179" s="241">
        <f>O179*H179</f>
        <v>0</v>
      </c>
      <c r="Q179" s="241">
        <v>0.2024</v>
      </c>
      <c r="R179" s="241">
        <f>Q179*H179</f>
        <v>9.7151999999999994</v>
      </c>
      <c r="S179" s="241">
        <v>0</v>
      </c>
      <c r="T179" s="242">
        <f>S179*H179</f>
        <v>0</v>
      </c>
      <c r="AR179" s="243" t="s">
        <v>159</v>
      </c>
      <c r="AT179" s="243" t="s">
        <v>138</v>
      </c>
      <c r="AU179" s="243" t="s">
        <v>86</v>
      </c>
      <c r="AY179" s="17" t="s">
        <v>135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7" t="s">
        <v>84</v>
      </c>
      <c r="BK179" s="244">
        <f>ROUND(I179*H179,2)</f>
        <v>0</v>
      </c>
      <c r="BL179" s="17" t="s">
        <v>159</v>
      </c>
      <c r="BM179" s="243" t="s">
        <v>271</v>
      </c>
    </row>
    <row r="180" s="12" customFormat="1">
      <c r="B180" s="251"/>
      <c r="C180" s="252"/>
      <c r="D180" s="245" t="s">
        <v>196</v>
      </c>
      <c r="E180" s="253" t="s">
        <v>1</v>
      </c>
      <c r="F180" s="254" t="s">
        <v>197</v>
      </c>
      <c r="G180" s="252"/>
      <c r="H180" s="255">
        <v>48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AT180" s="261" t="s">
        <v>196</v>
      </c>
      <c r="AU180" s="261" t="s">
        <v>86</v>
      </c>
      <c r="AV180" s="12" t="s">
        <v>86</v>
      </c>
      <c r="AW180" s="12" t="s">
        <v>32</v>
      </c>
      <c r="AX180" s="12" t="s">
        <v>77</v>
      </c>
      <c r="AY180" s="261" t="s">
        <v>135</v>
      </c>
    </row>
    <row r="181" s="13" customFormat="1">
      <c r="B181" s="262"/>
      <c r="C181" s="263"/>
      <c r="D181" s="245" t="s">
        <v>196</v>
      </c>
      <c r="E181" s="264" t="s">
        <v>1</v>
      </c>
      <c r="F181" s="265" t="s">
        <v>198</v>
      </c>
      <c r="G181" s="263"/>
      <c r="H181" s="266">
        <v>48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AT181" s="272" t="s">
        <v>196</v>
      </c>
      <c r="AU181" s="272" t="s">
        <v>86</v>
      </c>
      <c r="AV181" s="13" t="s">
        <v>159</v>
      </c>
      <c r="AW181" s="13" t="s">
        <v>32</v>
      </c>
      <c r="AX181" s="13" t="s">
        <v>84</v>
      </c>
      <c r="AY181" s="272" t="s">
        <v>135</v>
      </c>
    </row>
    <row r="182" s="1" customFormat="1" ht="16.5" customHeight="1">
      <c r="B182" s="38"/>
      <c r="C182" s="232" t="s">
        <v>272</v>
      </c>
      <c r="D182" s="232" t="s">
        <v>138</v>
      </c>
      <c r="E182" s="233" t="s">
        <v>273</v>
      </c>
      <c r="F182" s="234" t="s">
        <v>274</v>
      </c>
      <c r="G182" s="235" t="s">
        <v>194</v>
      </c>
      <c r="H182" s="236">
        <v>48</v>
      </c>
      <c r="I182" s="237"/>
      <c r="J182" s="238">
        <f>ROUND(I182*H182,2)</f>
        <v>0</v>
      </c>
      <c r="K182" s="234" t="s">
        <v>142</v>
      </c>
      <c r="L182" s="43"/>
      <c r="M182" s="239" t="s">
        <v>1</v>
      </c>
      <c r="N182" s="240" t="s">
        <v>42</v>
      </c>
      <c r="O182" s="86"/>
      <c r="P182" s="241">
        <f>O182*H182</f>
        <v>0</v>
      </c>
      <c r="Q182" s="241">
        <v>0.378</v>
      </c>
      <c r="R182" s="241">
        <f>Q182*H182</f>
        <v>18.143999999999998</v>
      </c>
      <c r="S182" s="241">
        <v>0</v>
      </c>
      <c r="T182" s="242">
        <f>S182*H182</f>
        <v>0</v>
      </c>
      <c r="AR182" s="243" t="s">
        <v>159</v>
      </c>
      <c r="AT182" s="243" t="s">
        <v>138</v>
      </c>
      <c r="AU182" s="243" t="s">
        <v>86</v>
      </c>
      <c r="AY182" s="17" t="s">
        <v>135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7" t="s">
        <v>84</v>
      </c>
      <c r="BK182" s="244">
        <f>ROUND(I182*H182,2)</f>
        <v>0</v>
      </c>
      <c r="BL182" s="17" t="s">
        <v>159</v>
      </c>
      <c r="BM182" s="243" t="s">
        <v>275</v>
      </c>
    </row>
    <row r="183" s="12" customFormat="1">
      <c r="B183" s="251"/>
      <c r="C183" s="252"/>
      <c r="D183" s="245" t="s">
        <v>196</v>
      </c>
      <c r="E183" s="253" t="s">
        <v>1</v>
      </c>
      <c r="F183" s="254" t="s">
        <v>197</v>
      </c>
      <c r="G183" s="252"/>
      <c r="H183" s="255">
        <v>48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AT183" s="261" t="s">
        <v>196</v>
      </c>
      <c r="AU183" s="261" t="s">
        <v>86</v>
      </c>
      <c r="AV183" s="12" t="s">
        <v>86</v>
      </c>
      <c r="AW183" s="12" t="s">
        <v>32</v>
      </c>
      <c r="AX183" s="12" t="s">
        <v>77</v>
      </c>
      <c r="AY183" s="261" t="s">
        <v>135</v>
      </c>
    </row>
    <row r="184" s="13" customFormat="1">
      <c r="B184" s="262"/>
      <c r="C184" s="263"/>
      <c r="D184" s="245" t="s">
        <v>196</v>
      </c>
      <c r="E184" s="264" t="s">
        <v>1</v>
      </c>
      <c r="F184" s="265" t="s">
        <v>198</v>
      </c>
      <c r="G184" s="263"/>
      <c r="H184" s="266">
        <v>48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AT184" s="272" t="s">
        <v>196</v>
      </c>
      <c r="AU184" s="272" t="s">
        <v>86</v>
      </c>
      <c r="AV184" s="13" t="s">
        <v>159</v>
      </c>
      <c r="AW184" s="13" t="s">
        <v>32</v>
      </c>
      <c r="AX184" s="13" t="s">
        <v>84</v>
      </c>
      <c r="AY184" s="272" t="s">
        <v>135</v>
      </c>
    </row>
    <row r="185" s="1" customFormat="1" ht="16.5" customHeight="1">
      <c r="B185" s="38"/>
      <c r="C185" s="232" t="s">
        <v>276</v>
      </c>
      <c r="D185" s="232" t="s">
        <v>138</v>
      </c>
      <c r="E185" s="233" t="s">
        <v>277</v>
      </c>
      <c r="F185" s="234" t="s">
        <v>278</v>
      </c>
      <c r="G185" s="235" t="s">
        <v>194</v>
      </c>
      <c r="H185" s="236">
        <v>48</v>
      </c>
      <c r="I185" s="237"/>
      <c r="J185" s="238">
        <f>ROUND(I185*H185,2)</f>
        <v>0</v>
      </c>
      <c r="K185" s="234" t="s">
        <v>142</v>
      </c>
      <c r="L185" s="43"/>
      <c r="M185" s="239" t="s">
        <v>1</v>
      </c>
      <c r="N185" s="240" t="s">
        <v>42</v>
      </c>
      <c r="O185" s="86"/>
      <c r="P185" s="241">
        <f>O185*H185</f>
        <v>0</v>
      </c>
      <c r="Q185" s="241">
        <v>0.10362</v>
      </c>
      <c r="R185" s="241">
        <f>Q185*H185</f>
        <v>4.9737600000000004</v>
      </c>
      <c r="S185" s="241">
        <v>0</v>
      </c>
      <c r="T185" s="242">
        <f>S185*H185</f>
        <v>0</v>
      </c>
      <c r="AR185" s="243" t="s">
        <v>159</v>
      </c>
      <c r="AT185" s="243" t="s">
        <v>138</v>
      </c>
      <c r="AU185" s="243" t="s">
        <v>86</v>
      </c>
      <c r="AY185" s="17" t="s">
        <v>135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7" t="s">
        <v>84</v>
      </c>
      <c r="BK185" s="244">
        <f>ROUND(I185*H185,2)</f>
        <v>0</v>
      </c>
      <c r="BL185" s="17" t="s">
        <v>159</v>
      </c>
      <c r="BM185" s="243" t="s">
        <v>279</v>
      </c>
    </row>
    <row r="186" s="1" customFormat="1">
      <c r="B186" s="38"/>
      <c r="C186" s="39"/>
      <c r="D186" s="245" t="s">
        <v>145</v>
      </c>
      <c r="E186" s="39"/>
      <c r="F186" s="246" t="s">
        <v>280</v>
      </c>
      <c r="G186" s="39"/>
      <c r="H186" s="39"/>
      <c r="I186" s="150"/>
      <c r="J186" s="39"/>
      <c r="K186" s="39"/>
      <c r="L186" s="43"/>
      <c r="M186" s="247"/>
      <c r="N186" s="86"/>
      <c r="O186" s="86"/>
      <c r="P186" s="86"/>
      <c r="Q186" s="86"/>
      <c r="R186" s="86"/>
      <c r="S186" s="86"/>
      <c r="T186" s="87"/>
      <c r="AT186" s="17" t="s">
        <v>145</v>
      </c>
      <c r="AU186" s="17" t="s">
        <v>86</v>
      </c>
    </row>
    <row r="187" s="12" customFormat="1">
      <c r="B187" s="251"/>
      <c r="C187" s="252"/>
      <c r="D187" s="245" t="s">
        <v>196</v>
      </c>
      <c r="E187" s="253" t="s">
        <v>1</v>
      </c>
      <c r="F187" s="254" t="s">
        <v>197</v>
      </c>
      <c r="G187" s="252"/>
      <c r="H187" s="255">
        <v>48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AT187" s="261" t="s">
        <v>196</v>
      </c>
      <c r="AU187" s="261" t="s">
        <v>86</v>
      </c>
      <c r="AV187" s="12" t="s">
        <v>86</v>
      </c>
      <c r="AW187" s="12" t="s">
        <v>32</v>
      </c>
      <c r="AX187" s="12" t="s">
        <v>77</v>
      </c>
      <c r="AY187" s="261" t="s">
        <v>135</v>
      </c>
    </row>
    <row r="188" s="13" customFormat="1">
      <c r="B188" s="262"/>
      <c r="C188" s="263"/>
      <c r="D188" s="245" t="s">
        <v>196</v>
      </c>
      <c r="E188" s="264" t="s">
        <v>1</v>
      </c>
      <c r="F188" s="265" t="s">
        <v>198</v>
      </c>
      <c r="G188" s="263"/>
      <c r="H188" s="266">
        <v>48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AT188" s="272" t="s">
        <v>196</v>
      </c>
      <c r="AU188" s="272" t="s">
        <v>86</v>
      </c>
      <c r="AV188" s="13" t="s">
        <v>159</v>
      </c>
      <c r="AW188" s="13" t="s">
        <v>32</v>
      </c>
      <c r="AX188" s="13" t="s">
        <v>84</v>
      </c>
      <c r="AY188" s="272" t="s">
        <v>135</v>
      </c>
    </row>
    <row r="189" s="11" customFormat="1" ht="22.8" customHeight="1">
      <c r="B189" s="216"/>
      <c r="C189" s="217"/>
      <c r="D189" s="218" t="s">
        <v>76</v>
      </c>
      <c r="E189" s="230" t="s">
        <v>230</v>
      </c>
      <c r="F189" s="230" t="s">
        <v>281</v>
      </c>
      <c r="G189" s="217"/>
      <c r="H189" s="217"/>
      <c r="I189" s="220"/>
      <c r="J189" s="231">
        <f>BK189</f>
        <v>0</v>
      </c>
      <c r="K189" s="217"/>
      <c r="L189" s="222"/>
      <c r="M189" s="223"/>
      <c r="N189" s="224"/>
      <c r="O189" s="224"/>
      <c r="P189" s="225">
        <f>SUM(P190:P196)</f>
        <v>0</v>
      </c>
      <c r="Q189" s="224"/>
      <c r="R189" s="225">
        <f>SUM(R190:R196)</f>
        <v>0</v>
      </c>
      <c r="S189" s="224"/>
      <c r="T189" s="226">
        <f>SUM(T190:T196)</f>
        <v>0</v>
      </c>
      <c r="AR189" s="227" t="s">
        <v>84</v>
      </c>
      <c r="AT189" s="228" t="s">
        <v>76</v>
      </c>
      <c r="AU189" s="228" t="s">
        <v>84</v>
      </c>
      <c r="AY189" s="227" t="s">
        <v>135</v>
      </c>
      <c r="BK189" s="229">
        <f>SUM(BK190:BK196)</f>
        <v>0</v>
      </c>
    </row>
    <row r="190" s="1" customFormat="1" ht="16.5" customHeight="1">
      <c r="B190" s="38"/>
      <c r="C190" s="232" t="s">
        <v>282</v>
      </c>
      <c r="D190" s="232" t="s">
        <v>138</v>
      </c>
      <c r="E190" s="233" t="s">
        <v>283</v>
      </c>
      <c r="F190" s="234" t="s">
        <v>284</v>
      </c>
      <c r="G190" s="235" t="s">
        <v>194</v>
      </c>
      <c r="H190" s="236">
        <v>28.800000000000001</v>
      </c>
      <c r="I190" s="237"/>
      <c r="J190" s="238">
        <f>ROUND(I190*H190,2)</f>
        <v>0</v>
      </c>
      <c r="K190" s="234" t="s">
        <v>142</v>
      </c>
      <c r="L190" s="43"/>
      <c r="M190" s="239" t="s">
        <v>1</v>
      </c>
      <c r="N190" s="240" t="s">
        <v>42</v>
      </c>
      <c r="O190" s="86"/>
      <c r="P190" s="241">
        <f>O190*H190</f>
        <v>0</v>
      </c>
      <c r="Q190" s="241">
        <v>0</v>
      </c>
      <c r="R190" s="241">
        <f>Q190*H190</f>
        <v>0</v>
      </c>
      <c r="S190" s="241">
        <v>0</v>
      </c>
      <c r="T190" s="242">
        <f>S190*H190</f>
        <v>0</v>
      </c>
      <c r="AR190" s="243" t="s">
        <v>159</v>
      </c>
      <c r="AT190" s="243" t="s">
        <v>138</v>
      </c>
      <c r="AU190" s="243" t="s">
        <v>86</v>
      </c>
      <c r="AY190" s="17" t="s">
        <v>135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7" t="s">
        <v>84</v>
      </c>
      <c r="BK190" s="244">
        <f>ROUND(I190*H190,2)</f>
        <v>0</v>
      </c>
      <c r="BL190" s="17" t="s">
        <v>159</v>
      </c>
      <c r="BM190" s="243" t="s">
        <v>285</v>
      </c>
    </row>
    <row r="191" s="12" customFormat="1">
      <c r="B191" s="251"/>
      <c r="C191" s="252"/>
      <c r="D191" s="245" t="s">
        <v>196</v>
      </c>
      <c r="E191" s="253" t="s">
        <v>1</v>
      </c>
      <c r="F191" s="254" t="s">
        <v>286</v>
      </c>
      <c r="G191" s="252"/>
      <c r="H191" s="255">
        <v>28.800000000000001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196</v>
      </c>
      <c r="AU191" s="261" t="s">
        <v>86</v>
      </c>
      <c r="AV191" s="12" t="s">
        <v>86</v>
      </c>
      <c r="AW191" s="12" t="s">
        <v>32</v>
      </c>
      <c r="AX191" s="12" t="s">
        <v>77</v>
      </c>
      <c r="AY191" s="261" t="s">
        <v>135</v>
      </c>
    </row>
    <row r="192" s="13" customFormat="1">
      <c r="B192" s="262"/>
      <c r="C192" s="263"/>
      <c r="D192" s="245" t="s">
        <v>196</v>
      </c>
      <c r="E192" s="264" t="s">
        <v>1</v>
      </c>
      <c r="F192" s="265" t="s">
        <v>198</v>
      </c>
      <c r="G192" s="263"/>
      <c r="H192" s="266">
        <v>28.800000000000001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AT192" s="272" t="s">
        <v>196</v>
      </c>
      <c r="AU192" s="272" t="s">
        <v>86</v>
      </c>
      <c r="AV192" s="13" t="s">
        <v>159</v>
      </c>
      <c r="AW192" s="13" t="s">
        <v>32</v>
      </c>
      <c r="AX192" s="13" t="s">
        <v>84</v>
      </c>
      <c r="AY192" s="272" t="s">
        <v>135</v>
      </c>
    </row>
    <row r="193" s="1" customFormat="1" ht="16.5" customHeight="1">
      <c r="B193" s="38"/>
      <c r="C193" s="232" t="s">
        <v>287</v>
      </c>
      <c r="D193" s="232" t="s">
        <v>138</v>
      </c>
      <c r="E193" s="233" t="s">
        <v>288</v>
      </c>
      <c r="F193" s="234" t="s">
        <v>289</v>
      </c>
      <c r="G193" s="235" t="s">
        <v>194</v>
      </c>
      <c r="H193" s="236">
        <v>28.800000000000001</v>
      </c>
      <c r="I193" s="237"/>
      <c r="J193" s="238">
        <f>ROUND(I193*H193,2)</f>
        <v>0</v>
      </c>
      <c r="K193" s="234" t="s">
        <v>142</v>
      </c>
      <c r="L193" s="43"/>
      <c r="M193" s="239" t="s">
        <v>1</v>
      </c>
      <c r="N193" s="240" t="s">
        <v>42</v>
      </c>
      <c r="O193" s="86"/>
      <c r="P193" s="241">
        <f>O193*H193</f>
        <v>0</v>
      </c>
      <c r="Q193" s="241">
        <v>0</v>
      </c>
      <c r="R193" s="241">
        <f>Q193*H193</f>
        <v>0</v>
      </c>
      <c r="S193" s="241">
        <v>0</v>
      </c>
      <c r="T193" s="242">
        <f>S193*H193</f>
        <v>0</v>
      </c>
      <c r="AR193" s="243" t="s">
        <v>159</v>
      </c>
      <c r="AT193" s="243" t="s">
        <v>138</v>
      </c>
      <c r="AU193" s="243" t="s">
        <v>86</v>
      </c>
      <c r="AY193" s="17" t="s">
        <v>135</v>
      </c>
      <c r="BE193" s="244">
        <f>IF(N193="základní",J193,0)</f>
        <v>0</v>
      </c>
      <c r="BF193" s="244">
        <f>IF(N193="snížená",J193,0)</f>
        <v>0</v>
      </c>
      <c r="BG193" s="244">
        <f>IF(N193="zákl. přenesená",J193,0)</f>
        <v>0</v>
      </c>
      <c r="BH193" s="244">
        <f>IF(N193="sníž. přenesená",J193,0)</f>
        <v>0</v>
      </c>
      <c r="BI193" s="244">
        <f>IF(N193="nulová",J193,0)</f>
        <v>0</v>
      </c>
      <c r="BJ193" s="17" t="s">
        <v>84</v>
      </c>
      <c r="BK193" s="244">
        <f>ROUND(I193*H193,2)</f>
        <v>0</v>
      </c>
      <c r="BL193" s="17" t="s">
        <v>159</v>
      </c>
      <c r="BM193" s="243" t="s">
        <v>290</v>
      </c>
    </row>
    <row r="194" s="12" customFormat="1">
      <c r="B194" s="251"/>
      <c r="C194" s="252"/>
      <c r="D194" s="245" t="s">
        <v>196</v>
      </c>
      <c r="E194" s="253" t="s">
        <v>1</v>
      </c>
      <c r="F194" s="254" t="s">
        <v>286</v>
      </c>
      <c r="G194" s="252"/>
      <c r="H194" s="255">
        <v>28.800000000000001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AT194" s="261" t="s">
        <v>196</v>
      </c>
      <c r="AU194" s="261" t="s">
        <v>86</v>
      </c>
      <c r="AV194" s="12" t="s">
        <v>86</v>
      </c>
      <c r="AW194" s="12" t="s">
        <v>32</v>
      </c>
      <c r="AX194" s="12" t="s">
        <v>77</v>
      </c>
      <c r="AY194" s="261" t="s">
        <v>135</v>
      </c>
    </row>
    <row r="195" s="13" customFormat="1">
      <c r="B195" s="262"/>
      <c r="C195" s="263"/>
      <c r="D195" s="245" t="s">
        <v>196</v>
      </c>
      <c r="E195" s="264" t="s">
        <v>1</v>
      </c>
      <c r="F195" s="265" t="s">
        <v>198</v>
      </c>
      <c r="G195" s="263"/>
      <c r="H195" s="266">
        <v>28.800000000000001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AT195" s="272" t="s">
        <v>196</v>
      </c>
      <c r="AU195" s="272" t="s">
        <v>86</v>
      </c>
      <c r="AV195" s="13" t="s">
        <v>159</v>
      </c>
      <c r="AW195" s="13" t="s">
        <v>32</v>
      </c>
      <c r="AX195" s="13" t="s">
        <v>84</v>
      </c>
      <c r="AY195" s="272" t="s">
        <v>135</v>
      </c>
    </row>
    <row r="196" s="1" customFormat="1" ht="16.5" customHeight="1">
      <c r="B196" s="38"/>
      <c r="C196" s="232" t="s">
        <v>7</v>
      </c>
      <c r="D196" s="232" t="s">
        <v>138</v>
      </c>
      <c r="E196" s="233" t="s">
        <v>291</v>
      </c>
      <c r="F196" s="234" t="s">
        <v>292</v>
      </c>
      <c r="G196" s="235" t="s">
        <v>194</v>
      </c>
      <c r="H196" s="236">
        <v>28.800000000000001</v>
      </c>
      <c r="I196" s="237"/>
      <c r="J196" s="238">
        <f>ROUND(I196*H196,2)</f>
        <v>0</v>
      </c>
      <c r="K196" s="234" t="s">
        <v>142</v>
      </c>
      <c r="L196" s="43"/>
      <c r="M196" s="239" t="s">
        <v>1</v>
      </c>
      <c r="N196" s="240" t="s">
        <v>42</v>
      </c>
      <c r="O196" s="86"/>
      <c r="P196" s="241">
        <f>O196*H196</f>
        <v>0</v>
      </c>
      <c r="Q196" s="241">
        <v>0</v>
      </c>
      <c r="R196" s="241">
        <f>Q196*H196</f>
        <v>0</v>
      </c>
      <c r="S196" s="241">
        <v>0</v>
      </c>
      <c r="T196" s="242">
        <f>S196*H196</f>
        <v>0</v>
      </c>
      <c r="AR196" s="243" t="s">
        <v>159</v>
      </c>
      <c r="AT196" s="243" t="s">
        <v>138</v>
      </c>
      <c r="AU196" s="243" t="s">
        <v>86</v>
      </c>
      <c r="AY196" s="17" t="s">
        <v>135</v>
      </c>
      <c r="BE196" s="244">
        <f>IF(N196="základní",J196,0)</f>
        <v>0</v>
      </c>
      <c r="BF196" s="244">
        <f>IF(N196="snížená",J196,0)</f>
        <v>0</v>
      </c>
      <c r="BG196" s="244">
        <f>IF(N196="zákl. přenesená",J196,0)</f>
        <v>0</v>
      </c>
      <c r="BH196" s="244">
        <f>IF(N196="sníž. přenesená",J196,0)</f>
        <v>0</v>
      </c>
      <c r="BI196" s="244">
        <f>IF(N196="nulová",J196,0)</f>
        <v>0</v>
      </c>
      <c r="BJ196" s="17" t="s">
        <v>84</v>
      </c>
      <c r="BK196" s="244">
        <f>ROUND(I196*H196,2)</f>
        <v>0</v>
      </c>
      <c r="BL196" s="17" t="s">
        <v>159</v>
      </c>
      <c r="BM196" s="243" t="s">
        <v>293</v>
      </c>
    </row>
    <row r="197" s="11" customFormat="1" ht="22.8" customHeight="1">
      <c r="B197" s="216"/>
      <c r="C197" s="217"/>
      <c r="D197" s="218" t="s">
        <v>76</v>
      </c>
      <c r="E197" s="230" t="s">
        <v>294</v>
      </c>
      <c r="F197" s="230" t="s">
        <v>295</v>
      </c>
      <c r="G197" s="217"/>
      <c r="H197" s="217"/>
      <c r="I197" s="220"/>
      <c r="J197" s="231">
        <f>BK197</f>
        <v>0</v>
      </c>
      <c r="K197" s="217"/>
      <c r="L197" s="222"/>
      <c r="M197" s="223"/>
      <c r="N197" s="224"/>
      <c r="O197" s="224"/>
      <c r="P197" s="225">
        <f>SUM(P198:P204)</f>
        <v>0</v>
      </c>
      <c r="Q197" s="224"/>
      <c r="R197" s="225">
        <f>SUM(R198:R204)</f>
        <v>0</v>
      </c>
      <c r="S197" s="224"/>
      <c r="T197" s="226">
        <f>SUM(T198:T204)</f>
        <v>0</v>
      </c>
      <c r="AR197" s="227" t="s">
        <v>84</v>
      </c>
      <c r="AT197" s="228" t="s">
        <v>76</v>
      </c>
      <c r="AU197" s="228" t="s">
        <v>84</v>
      </c>
      <c r="AY197" s="227" t="s">
        <v>135</v>
      </c>
      <c r="BK197" s="229">
        <f>SUM(BK198:BK204)</f>
        <v>0</v>
      </c>
    </row>
    <row r="198" s="1" customFormat="1" ht="16.5" customHeight="1">
      <c r="B198" s="38"/>
      <c r="C198" s="232" t="s">
        <v>296</v>
      </c>
      <c r="D198" s="232" t="s">
        <v>138</v>
      </c>
      <c r="E198" s="233" t="s">
        <v>297</v>
      </c>
      <c r="F198" s="234" t="s">
        <v>298</v>
      </c>
      <c r="G198" s="235" t="s">
        <v>227</v>
      </c>
      <c r="H198" s="236">
        <v>24</v>
      </c>
      <c r="I198" s="237"/>
      <c r="J198" s="238">
        <f>ROUND(I198*H198,2)</f>
        <v>0</v>
      </c>
      <c r="K198" s="234" t="s">
        <v>142</v>
      </c>
      <c r="L198" s="43"/>
      <c r="M198" s="239" t="s">
        <v>1</v>
      </c>
      <c r="N198" s="240" t="s">
        <v>42</v>
      </c>
      <c r="O198" s="86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2">
        <f>S198*H198</f>
        <v>0</v>
      </c>
      <c r="AR198" s="243" t="s">
        <v>159</v>
      </c>
      <c r="AT198" s="243" t="s">
        <v>138</v>
      </c>
      <c r="AU198" s="243" t="s">
        <v>86</v>
      </c>
      <c r="AY198" s="17" t="s">
        <v>135</v>
      </c>
      <c r="BE198" s="244">
        <f>IF(N198="základní",J198,0)</f>
        <v>0</v>
      </c>
      <c r="BF198" s="244">
        <f>IF(N198="snížená",J198,0)</f>
        <v>0</v>
      </c>
      <c r="BG198" s="244">
        <f>IF(N198="zákl. přenesená",J198,0)</f>
        <v>0</v>
      </c>
      <c r="BH198" s="244">
        <f>IF(N198="sníž. přenesená",J198,0)</f>
        <v>0</v>
      </c>
      <c r="BI198" s="244">
        <f>IF(N198="nulová",J198,0)</f>
        <v>0</v>
      </c>
      <c r="BJ198" s="17" t="s">
        <v>84</v>
      </c>
      <c r="BK198" s="244">
        <f>ROUND(I198*H198,2)</f>
        <v>0</v>
      </c>
      <c r="BL198" s="17" t="s">
        <v>159</v>
      </c>
      <c r="BM198" s="243" t="s">
        <v>299</v>
      </c>
    </row>
    <row r="199" s="1" customFormat="1" ht="16.5" customHeight="1">
      <c r="B199" s="38"/>
      <c r="C199" s="232" t="s">
        <v>300</v>
      </c>
      <c r="D199" s="232" t="s">
        <v>138</v>
      </c>
      <c r="E199" s="233" t="s">
        <v>301</v>
      </c>
      <c r="F199" s="234" t="s">
        <v>302</v>
      </c>
      <c r="G199" s="235" t="s">
        <v>227</v>
      </c>
      <c r="H199" s="236">
        <v>24</v>
      </c>
      <c r="I199" s="237"/>
      <c r="J199" s="238">
        <f>ROUND(I199*H199,2)</f>
        <v>0</v>
      </c>
      <c r="K199" s="234" t="s">
        <v>263</v>
      </c>
      <c r="L199" s="43"/>
      <c r="M199" s="239" t="s">
        <v>1</v>
      </c>
      <c r="N199" s="240" t="s">
        <v>42</v>
      </c>
      <c r="O199" s="86"/>
      <c r="P199" s="241">
        <f>O199*H199</f>
        <v>0</v>
      </c>
      <c r="Q199" s="241">
        <v>0</v>
      </c>
      <c r="R199" s="241">
        <f>Q199*H199</f>
        <v>0</v>
      </c>
      <c r="S199" s="241">
        <v>0</v>
      </c>
      <c r="T199" s="242">
        <f>S199*H199</f>
        <v>0</v>
      </c>
      <c r="AR199" s="243" t="s">
        <v>159</v>
      </c>
      <c r="AT199" s="243" t="s">
        <v>138</v>
      </c>
      <c r="AU199" s="243" t="s">
        <v>86</v>
      </c>
      <c r="AY199" s="17" t="s">
        <v>135</v>
      </c>
      <c r="BE199" s="244">
        <f>IF(N199="základní",J199,0)</f>
        <v>0</v>
      </c>
      <c r="BF199" s="244">
        <f>IF(N199="snížená",J199,0)</f>
        <v>0</v>
      </c>
      <c r="BG199" s="244">
        <f>IF(N199="zákl. přenesená",J199,0)</f>
        <v>0</v>
      </c>
      <c r="BH199" s="244">
        <f>IF(N199="sníž. přenesená",J199,0)</f>
        <v>0</v>
      </c>
      <c r="BI199" s="244">
        <f>IF(N199="nulová",J199,0)</f>
        <v>0</v>
      </c>
      <c r="BJ199" s="17" t="s">
        <v>84</v>
      </c>
      <c r="BK199" s="244">
        <f>ROUND(I199*H199,2)</f>
        <v>0</v>
      </c>
      <c r="BL199" s="17" t="s">
        <v>159</v>
      </c>
      <c r="BM199" s="243" t="s">
        <v>303</v>
      </c>
    </row>
    <row r="200" s="1" customFormat="1">
      <c r="B200" s="38"/>
      <c r="C200" s="39"/>
      <c r="D200" s="245" t="s">
        <v>145</v>
      </c>
      <c r="E200" s="39"/>
      <c r="F200" s="246" t="s">
        <v>304</v>
      </c>
      <c r="G200" s="39"/>
      <c r="H200" s="39"/>
      <c r="I200" s="150"/>
      <c r="J200" s="39"/>
      <c r="K200" s="39"/>
      <c r="L200" s="43"/>
      <c r="M200" s="247"/>
      <c r="N200" s="86"/>
      <c r="O200" s="86"/>
      <c r="P200" s="86"/>
      <c r="Q200" s="86"/>
      <c r="R200" s="86"/>
      <c r="S200" s="86"/>
      <c r="T200" s="87"/>
      <c r="AT200" s="17" t="s">
        <v>145</v>
      </c>
      <c r="AU200" s="17" t="s">
        <v>86</v>
      </c>
    </row>
    <row r="201" s="1" customFormat="1" ht="16.5" customHeight="1">
      <c r="B201" s="38"/>
      <c r="C201" s="232" t="s">
        <v>305</v>
      </c>
      <c r="D201" s="232" t="s">
        <v>138</v>
      </c>
      <c r="E201" s="233" t="s">
        <v>306</v>
      </c>
      <c r="F201" s="234" t="s">
        <v>307</v>
      </c>
      <c r="G201" s="235" t="s">
        <v>227</v>
      </c>
      <c r="H201" s="236">
        <v>24</v>
      </c>
      <c r="I201" s="237"/>
      <c r="J201" s="238">
        <f>ROUND(I201*H201,2)</f>
        <v>0</v>
      </c>
      <c r="K201" s="234" t="s">
        <v>142</v>
      </c>
      <c r="L201" s="43"/>
      <c r="M201" s="239" t="s">
        <v>1</v>
      </c>
      <c r="N201" s="240" t="s">
        <v>42</v>
      </c>
      <c r="O201" s="86"/>
      <c r="P201" s="241">
        <f>O201*H201</f>
        <v>0</v>
      </c>
      <c r="Q201" s="241">
        <v>0</v>
      </c>
      <c r="R201" s="241">
        <f>Q201*H201</f>
        <v>0</v>
      </c>
      <c r="S201" s="241">
        <v>0</v>
      </c>
      <c r="T201" s="242">
        <f>S201*H201</f>
        <v>0</v>
      </c>
      <c r="AR201" s="243" t="s">
        <v>159</v>
      </c>
      <c r="AT201" s="243" t="s">
        <v>138</v>
      </c>
      <c r="AU201" s="243" t="s">
        <v>86</v>
      </c>
      <c r="AY201" s="17" t="s">
        <v>135</v>
      </c>
      <c r="BE201" s="244">
        <f>IF(N201="základní",J201,0)</f>
        <v>0</v>
      </c>
      <c r="BF201" s="244">
        <f>IF(N201="snížená",J201,0)</f>
        <v>0</v>
      </c>
      <c r="BG201" s="244">
        <f>IF(N201="zákl. přenesená",J201,0)</f>
        <v>0</v>
      </c>
      <c r="BH201" s="244">
        <f>IF(N201="sníž. přenesená",J201,0)</f>
        <v>0</v>
      </c>
      <c r="BI201" s="244">
        <f>IF(N201="nulová",J201,0)</f>
        <v>0</v>
      </c>
      <c r="BJ201" s="17" t="s">
        <v>84</v>
      </c>
      <c r="BK201" s="244">
        <f>ROUND(I201*H201,2)</f>
        <v>0</v>
      </c>
      <c r="BL201" s="17" t="s">
        <v>159</v>
      </c>
      <c r="BM201" s="243" t="s">
        <v>308</v>
      </c>
    </row>
    <row r="202" s="1" customFormat="1" ht="16.5" customHeight="1">
      <c r="B202" s="38"/>
      <c r="C202" s="232" t="s">
        <v>309</v>
      </c>
      <c r="D202" s="232" t="s">
        <v>138</v>
      </c>
      <c r="E202" s="233" t="s">
        <v>310</v>
      </c>
      <c r="F202" s="234" t="s">
        <v>311</v>
      </c>
      <c r="G202" s="235" t="s">
        <v>227</v>
      </c>
      <c r="H202" s="236">
        <v>480</v>
      </c>
      <c r="I202" s="237"/>
      <c r="J202" s="238">
        <f>ROUND(I202*H202,2)</f>
        <v>0</v>
      </c>
      <c r="K202" s="234" t="s">
        <v>142</v>
      </c>
      <c r="L202" s="43"/>
      <c r="M202" s="239" t="s">
        <v>1</v>
      </c>
      <c r="N202" s="240" t="s">
        <v>42</v>
      </c>
      <c r="O202" s="86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2">
        <f>S202*H202</f>
        <v>0</v>
      </c>
      <c r="AR202" s="243" t="s">
        <v>159</v>
      </c>
      <c r="AT202" s="243" t="s">
        <v>138</v>
      </c>
      <c r="AU202" s="243" t="s">
        <v>86</v>
      </c>
      <c r="AY202" s="17" t="s">
        <v>135</v>
      </c>
      <c r="BE202" s="244">
        <f>IF(N202="základní",J202,0)</f>
        <v>0</v>
      </c>
      <c r="BF202" s="244">
        <f>IF(N202="snížená",J202,0)</f>
        <v>0</v>
      </c>
      <c r="BG202" s="244">
        <f>IF(N202="zákl. přenesená",J202,0)</f>
        <v>0</v>
      </c>
      <c r="BH202" s="244">
        <f>IF(N202="sníž. přenesená",J202,0)</f>
        <v>0</v>
      </c>
      <c r="BI202" s="244">
        <f>IF(N202="nulová",J202,0)</f>
        <v>0</v>
      </c>
      <c r="BJ202" s="17" t="s">
        <v>84</v>
      </c>
      <c r="BK202" s="244">
        <f>ROUND(I202*H202,2)</f>
        <v>0</v>
      </c>
      <c r="BL202" s="17" t="s">
        <v>159</v>
      </c>
      <c r="BM202" s="243" t="s">
        <v>312</v>
      </c>
    </row>
    <row r="203" s="12" customFormat="1">
      <c r="B203" s="251"/>
      <c r="C203" s="252"/>
      <c r="D203" s="245" t="s">
        <v>196</v>
      </c>
      <c r="E203" s="252"/>
      <c r="F203" s="254" t="s">
        <v>313</v>
      </c>
      <c r="G203" s="252"/>
      <c r="H203" s="255">
        <v>480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AT203" s="261" t="s">
        <v>196</v>
      </c>
      <c r="AU203" s="261" t="s">
        <v>86</v>
      </c>
      <c r="AV203" s="12" t="s">
        <v>86</v>
      </c>
      <c r="AW203" s="12" t="s">
        <v>4</v>
      </c>
      <c r="AX203" s="12" t="s">
        <v>84</v>
      </c>
      <c r="AY203" s="261" t="s">
        <v>135</v>
      </c>
    </row>
    <row r="204" s="1" customFormat="1" ht="16.5" customHeight="1">
      <c r="B204" s="38"/>
      <c r="C204" s="232" t="s">
        <v>314</v>
      </c>
      <c r="D204" s="232" t="s">
        <v>138</v>
      </c>
      <c r="E204" s="233" t="s">
        <v>315</v>
      </c>
      <c r="F204" s="234" t="s">
        <v>316</v>
      </c>
      <c r="G204" s="235" t="s">
        <v>227</v>
      </c>
      <c r="H204" s="236">
        <v>24</v>
      </c>
      <c r="I204" s="237"/>
      <c r="J204" s="238">
        <f>ROUND(I204*H204,2)</f>
        <v>0</v>
      </c>
      <c r="K204" s="234" t="s">
        <v>142</v>
      </c>
      <c r="L204" s="43"/>
      <c r="M204" s="239" t="s">
        <v>1</v>
      </c>
      <c r="N204" s="240" t="s">
        <v>42</v>
      </c>
      <c r="O204" s="86"/>
      <c r="P204" s="241">
        <f>O204*H204</f>
        <v>0</v>
      </c>
      <c r="Q204" s="241">
        <v>0</v>
      </c>
      <c r="R204" s="241">
        <f>Q204*H204</f>
        <v>0</v>
      </c>
      <c r="S204" s="241">
        <v>0</v>
      </c>
      <c r="T204" s="242">
        <f>S204*H204</f>
        <v>0</v>
      </c>
      <c r="AR204" s="243" t="s">
        <v>159</v>
      </c>
      <c r="AT204" s="243" t="s">
        <v>138</v>
      </c>
      <c r="AU204" s="243" t="s">
        <v>86</v>
      </c>
      <c r="AY204" s="17" t="s">
        <v>135</v>
      </c>
      <c r="BE204" s="244">
        <f>IF(N204="základní",J204,0)</f>
        <v>0</v>
      </c>
      <c r="BF204" s="244">
        <f>IF(N204="snížená",J204,0)</f>
        <v>0</v>
      </c>
      <c r="BG204" s="244">
        <f>IF(N204="zákl. přenesená",J204,0)</f>
        <v>0</v>
      </c>
      <c r="BH204" s="244">
        <f>IF(N204="sníž. přenesená",J204,0)</f>
        <v>0</v>
      </c>
      <c r="BI204" s="244">
        <f>IF(N204="nulová",J204,0)</f>
        <v>0</v>
      </c>
      <c r="BJ204" s="17" t="s">
        <v>84</v>
      </c>
      <c r="BK204" s="244">
        <f>ROUND(I204*H204,2)</f>
        <v>0</v>
      </c>
      <c r="BL204" s="17" t="s">
        <v>159</v>
      </c>
      <c r="BM204" s="243" t="s">
        <v>317</v>
      </c>
    </row>
    <row r="205" s="11" customFormat="1" ht="22.8" customHeight="1">
      <c r="B205" s="216"/>
      <c r="C205" s="217"/>
      <c r="D205" s="218" t="s">
        <v>76</v>
      </c>
      <c r="E205" s="230" t="s">
        <v>318</v>
      </c>
      <c r="F205" s="230" t="s">
        <v>319</v>
      </c>
      <c r="G205" s="217"/>
      <c r="H205" s="217"/>
      <c r="I205" s="220"/>
      <c r="J205" s="231">
        <f>BK205</f>
        <v>0</v>
      </c>
      <c r="K205" s="217"/>
      <c r="L205" s="222"/>
      <c r="M205" s="223"/>
      <c r="N205" s="224"/>
      <c r="O205" s="224"/>
      <c r="P205" s="225">
        <f>P206</f>
        <v>0</v>
      </c>
      <c r="Q205" s="224"/>
      <c r="R205" s="225">
        <f>R206</f>
        <v>0</v>
      </c>
      <c r="S205" s="224"/>
      <c r="T205" s="226">
        <f>T206</f>
        <v>0</v>
      </c>
      <c r="AR205" s="227" t="s">
        <v>84</v>
      </c>
      <c r="AT205" s="228" t="s">
        <v>76</v>
      </c>
      <c r="AU205" s="228" t="s">
        <v>84</v>
      </c>
      <c r="AY205" s="227" t="s">
        <v>135</v>
      </c>
      <c r="BK205" s="229">
        <f>BK206</f>
        <v>0</v>
      </c>
    </row>
    <row r="206" s="1" customFormat="1" ht="16.5" customHeight="1">
      <c r="B206" s="38"/>
      <c r="C206" s="232" t="s">
        <v>320</v>
      </c>
      <c r="D206" s="232" t="s">
        <v>138</v>
      </c>
      <c r="E206" s="233" t="s">
        <v>321</v>
      </c>
      <c r="F206" s="234" t="s">
        <v>322</v>
      </c>
      <c r="G206" s="235" t="s">
        <v>227</v>
      </c>
      <c r="H206" s="236">
        <v>54.298999999999999</v>
      </c>
      <c r="I206" s="237"/>
      <c r="J206" s="238">
        <f>ROUND(I206*H206,2)</f>
        <v>0</v>
      </c>
      <c r="K206" s="234" t="s">
        <v>142</v>
      </c>
      <c r="L206" s="43"/>
      <c r="M206" s="239" t="s">
        <v>1</v>
      </c>
      <c r="N206" s="240" t="s">
        <v>42</v>
      </c>
      <c r="O206" s="86"/>
      <c r="P206" s="241">
        <f>O206*H206</f>
        <v>0</v>
      </c>
      <c r="Q206" s="241">
        <v>0</v>
      </c>
      <c r="R206" s="241">
        <f>Q206*H206</f>
        <v>0</v>
      </c>
      <c r="S206" s="241">
        <v>0</v>
      </c>
      <c r="T206" s="242">
        <f>S206*H206</f>
        <v>0</v>
      </c>
      <c r="AR206" s="243" t="s">
        <v>159</v>
      </c>
      <c r="AT206" s="243" t="s">
        <v>138</v>
      </c>
      <c r="AU206" s="243" t="s">
        <v>86</v>
      </c>
      <c r="AY206" s="17" t="s">
        <v>135</v>
      </c>
      <c r="BE206" s="244">
        <f>IF(N206="základní",J206,0)</f>
        <v>0</v>
      </c>
      <c r="BF206" s="244">
        <f>IF(N206="snížená",J206,0)</f>
        <v>0</v>
      </c>
      <c r="BG206" s="244">
        <f>IF(N206="zákl. přenesená",J206,0)</f>
        <v>0</v>
      </c>
      <c r="BH206" s="244">
        <f>IF(N206="sníž. přenesená",J206,0)</f>
        <v>0</v>
      </c>
      <c r="BI206" s="244">
        <f>IF(N206="nulová",J206,0)</f>
        <v>0</v>
      </c>
      <c r="BJ206" s="17" t="s">
        <v>84</v>
      </c>
      <c r="BK206" s="244">
        <f>ROUND(I206*H206,2)</f>
        <v>0</v>
      </c>
      <c r="BL206" s="17" t="s">
        <v>159</v>
      </c>
      <c r="BM206" s="243" t="s">
        <v>323</v>
      </c>
    </row>
    <row r="207" s="11" customFormat="1" ht="25.92" customHeight="1">
      <c r="B207" s="216"/>
      <c r="C207" s="217"/>
      <c r="D207" s="218" t="s">
        <v>76</v>
      </c>
      <c r="E207" s="219" t="s">
        <v>324</v>
      </c>
      <c r="F207" s="219" t="s">
        <v>325</v>
      </c>
      <c r="G207" s="217"/>
      <c r="H207" s="217"/>
      <c r="I207" s="220"/>
      <c r="J207" s="221">
        <f>BK207</f>
        <v>0</v>
      </c>
      <c r="K207" s="217"/>
      <c r="L207" s="222"/>
      <c r="M207" s="223"/>
      <c r="N207" s="224"/>
      <c r="O207" s="224"/>
      <c r="P207" s="225">
        <f>P208+P211+P216</f>
        <v>0</v>
      </c>
      <c r="Q207" s="224"/>
      <c r="R207" s="225">
        <f>R208+R211+R216</f>
        <v>17.001800000000003</v>
      </c>
      <c r="S207" s="224"/>
      <c r="T207" s="226">
        <f>T208+T211+T216</f>
        <v>0</v>
      </c>
      <c r="AR207" s="227" t="s">
        <v>86</v>
      </c>
      <c r="AT207" s="228" t="s">
        <v>76</v>
      </c>
      <c r="AU207" s="228" t="s">
        <v>77</v>
      </c>
      <c r="AY207" s="227" t="s">
        <v>135</v>
      </c>
      <c r="BK207" s="229">
        <f>BK208+BK211+BK216</f>
        <v>0</v>
      </c>
    </row>
    <row r="208" s="11" customFormat="1" ht="22.8" customHeight="1">
      <c r="B208" s="216"/>
      <c r="C208" s="217"/>
      <c r="D208" s="218" t="s">
        <v>76</v>
      </c>
      <c r="E208" s="230" t="s">
        <v>326</v>
      </c>
      <c r="F208" s="230" t="s">
        <v>327</v>
      </c>
      <c r="G208" s="217"/>
      <c r="H208" s="217"/>
      <c r="I208" s="220"/>
      <c r="J208" s="231">
        <f>BK208</f>
        <v>0</v>
      </c>
      <c r="K208" s="217"/>
      <c r="L208" s="222"/>
      <c r="M208" s="223"/>
      <c r="N208" s="224"/>
      <c r="O208" s="224"/>
      <c r="P208" s="225">
        <f>SUM(P209:P210)</f>
        <v>0</v>
      </c>
      <c r="Q208" s="224"/>
      <c r="R208" s="225">
        <f>SUM(R209:R210)</f>
        <v>0.061800000000000001</v>
      </c>
      <c r="S208" s="224"/>
      <c r="T208" s="226">
        <f>SUM(T209:T210)</f>
        <v>0</v>
      </c>
      <c r="AR208" s="227" t="s">
        <v>86</v>
      </c>
      <c r="AT208" s="228" t="s">
        <v>76</v>
      </c>
      <c r="AU208" s="228" t="s">
        <v>84</v>
      </c>
      <c r="AY208" s="227" t="s">
        <v>135</v>
      </c>
      <c r="BK208" s="229">
        <f>SUM(BK209:BK210)</f>
        <v>0</v>
      </c>
    </row>
    <row r="209" s="1" customFormat="1" ht="16.5" customHeight="1">
      <c r="B209" s="38"/>
      <c r="C209" s="232" t="s">
        <v>328</v>
      </c>
      <c r="D209" s="232" t="s">
        <v>138</v>
      </c>
      <c r="E209" s="233" t="s">
        <v>329</v>
      </c>
      <c r="F209" s="234" t="s">
        <v>330</v>
      </c>
      <c r="G209" s="235" t="s">
        <v>331</v>
      </c>
      <c r="H209" s="236">
        <v>2</v>
      </c>
      <c r="I209" s="237"/>
      <c r="J209" s="238">
        <f>ROUND(I209*H209,2)</f>
        <v>0</v>
      </c>
      <c r="K209" s="234" t="s">
        <v>263</v>
      </c>
      <c r="L209" s="43"/>
      <c r="M209" s="239" t="s">
        <v>1</v>
      </c>
      <c r="N209" s="240" t="s">
        <v>42</v>
      </c>
      <c r="O209" s="86"/>
      <c r="P209" s="241">
        <f>O209*H209</f>
        <v>0</v>
      </c>
      <c r="Q209" s="241">
        <v>0.0309</v>
      </c>
      <c r="R209" s="241">
        <f>Q209*H209</f>
        <v>0.061800000000000001</v>
      </c>
      <c r="S209" s="241">
        <v>0</v>
      </c>
      <c r="T209" s="242">
        <f>S209*H209</f>
        <v>0</v>
      </c>
      <c r="AR209" s="243" t="s">
        <v>268</v>
      </c>
      <c r="AT209" s="243" t="s">
        <v>138</v>
      </c>
      <c r="AU209" s="243" t="s">
        <v>86</v>
      </c>
      <c r="AY209" s="17" t="s">
        <v>135</v>
      </c>
      <c r="BE209" s="244">
        <f>IF(N209="základní",J209,0)</f>
        <v>0</v>
      </c>
      <c r="BF209" s="244">
        <f>IF(N209="snížená",J209,0)</f>
        <v>0</v>
      </c>
      <c r="BG209" s="244">
        <f>IF(N209="zákl. přenesená",J209,0)</f>
        <v>0</v>
      </c>
      <c r="BH209" s="244">
        <f>IF(N209="sníž. přenesená",J209,0)</f>
        <v>0</v>
      </c>
      <c r="BI209" s="244">
        <f>IF(N209="nulová",J209,0)</f>
        <v>0</v>
      </c>
      <c r="BJ209" s="17" t="s">
        <v>84</v>
      </c>
      <c r="BK209" s="244">
        <f>ROUND(I209*H209,2)</f>
        <v>0</v>
      </c>
      <c r="BL209" s="17" t="s">
        <v>268</v>
      </c>
      <c r="BM209" s="243" t="s">
        <v>332</v>
      </c>
    </row>
    <row r="210" s="1" customFormat="1">
      <c r="B210" s="38"/>
      <c r="C210" s="39"/>
      <c r="D210" s="245" t="s">
        <v>145</v>
      </c>
      <c r="E210" s="39"/>
      <c r="F210" s="246" t="s">
        <v>333</v>
      </c>
      <c r="G210" s="39"/>
      <c r="H210" s="39"/>
      <c r="I210" s="150"/>
      <c r="J210" s="39"/>
      <c r="K210" s="39"/>
      <c r="L210" s="43"/>
      <c r="M210" s="247"/>
      <c r="N210" s="86"/>
      <c r="O210" s="86"/>
      <c r="P210" s="86"/>
      <c r="Q210" s="86"/>
      <c r="R210" s="86"/>
      <c r="S210" s="86"/>
      <c r="T210" s="87"/>
      <c r="AT210" s="17" t="s">
        <v>145</v>
      </c>
      <c r="AU210" s="17" t="s">
        <v>86</v>
      </c>
    </row>
    <row r="211" s="11" customFormat="1" ht="22.8" customHeight="1">
      <c r="B211" s="216"/>
      <c r="C211" s="217"/>
      <c r="D211" s="218" t="s">
        <v>76</v>
      </c>
      <c r="E211" s="230" t="s">
        <v>334</v>
      </c>
      <c r="F211" s="230" t="s">
        <v>335</v>
      </c>
      <c r="G211" s="217"/>
      <c r="H211" s="217"/>
      <c r="I211" s="220"/>
      <c r="J211" s="231">
        <f>BK211</f>
        <v>0</v>
      </c>
      <c r="K211" s="217"/>
      <c r="L211" s="222"/>
      <c r="M211" s="223"/>
      <c r="N211" s="224"/>
      <c r="O211" s="224"/>
      <c r="P211" s="225">
        <f>SUM(P212:P215)</f>
        <v>0</v>
      </c>
      <c r="Q211" s="224"/>
      <c r="R211" s="225">
        <f>SUM(R212:R215)</f>
        <v>0</v>
      </c>
      <c r="S211" s="224"/>
      <c r="T211" s="226">
        <f>SUM(T212:T215)</f>
        <v>0</v>
      </c>
      <c r="AR211" s="227" t="s">
        <v>86</v>
      </c>
      <c r="AT211" s="228" t="s">
        <v>76</v>
      </c>
      <c r="AU211" s="228" t="s">
        <v>84</v>
      </c>
      <c r="AY211" s="227" t="s">
        <v>135</v>
      </c>
      <c r="BK211" s="229">
        <f>SUM(BK212:BK215)</f>
        <v>0</v>
      </c>
    </row>
    <row r="212" s="1" customFormat="1" ht="16.5" customHeight="1">
      <c r="B212" s="38"/>
      <c r="C212" s="232" t="s">
        <v>336</v>
      </c>
      <c r="D212" s="232" t="s">
        <v>138</v>
      </c>
      <c r="E212" s="233" t="s">
        <v>337</v>
      </c>
      <c r="F212" s="234" t="s">
        <v>338</v>
      </c>
      <c r="G212" s="235" t="s">
        <v>339</v>
      </c>
      <c r="H212" s="236">
        <v>51</v>
      </c>
      <c r="I212" s="237"/>
      <c r="J212" s="238">
        <f>ROUND(I212*H212,2)</f>
        <v>0</v>
      </c>
      <c r="K212" s="234" t="s">
        <v>263</v>
      </c>
      <c r="L212" s="43"/>
      <c r="M212" s="239" t="s">
        <v>1</v>
      </c>
      <c r="N212" s="240" t="s">
        <v>42</v>
      </c>
      <c r="O212" s="86"/>
      <c r="P212" s="241">
        <f>O212*H212</f>
        <v>0</v>
      </c>
      <c r="Q212" s="241">
        <v>0</v>
      </c>
      <c r="R212" s="241">
        <f>Q212*H212</f>
        <v>0</v>
      </c>
      <c r="S212" s="241">
        <v>0</v>
      </c>
      <c r="T212" s="242">
        <f>S212*H212</f>
        <v>0</v>
      </c>
      <c r="AR212" s="243" t="s">
        <v>268</v>
      </c>
      <c r="AT212" s="243" t="s">
        <v>138</v>
      </c>
      <c r="AU212" s="243" t="s">
        <v>86</v>
      </c>
      <c r="AY212" s="17" t="s">
        <v>135</v>
      </c>
      <c r="BE212" s="244">
        <f>IF(N212="základní",J212,0)</f>
        <v>0</v>
      </c>
      <c r="BF212" s="244">
        <f>IF(N212="snížená",J212,0)</f>
        <v>0</v>
      </c>
      <c r="BG212" s="244">
        <f>IF(N212="zákl. přenesená",J212,0)</f>
        <v>0</v>
      </c>
      <c r="BH212" s="244">
        <f>IF(N212="sníž. přenesená",J212,0)</f>
        <v>0</v>
      </c>
      <c r="BI212" s="244">
        <f>IF(N212="nulová",J212,0)</f>
        <v>0</v>
      </c>
      <c r="BJ212" s="17" t="s">
        <v>84</v>
      </c>
      <c r="BK212" s="244">
        <f>ROUND(I212*H212,2)</f>
        <v>0</v>
      </c>
      <c r="BL212" s="17" t="s">
        <v>268</v>
      </c>
      <c r="BM212" s="243" t="s">
        <v>340</v>
      </c>
    </row>
    <row r="213" s="1" customFormat="1">
      <c r="B213" s="38"/>
      <c r="C213" s="39"/>
      <c r="D213" s="245" t="s">
        <v>145</v>
      </c>
      <c r="E213" s="39"/>
      <c r="F213" s="246" t="s">
        <v>341</v>
      </c>
      <c r="G213" s="39"/>
      <c r="H213" s="39"/>
      <c r="I213" s="150"/>
      <c r="J213" s="39"/>
      <c r="K213" s="39"/>
      <c r="L213" s="43"/>
      <c r="M213" s="247"/>
      <c r="N213" s="86"/>
      <c r="O213" s="86"/>
      <c r="P213" s="86"/>
      <c r="Q213" s="86"/>
      <c r="R213" s="86"/>
      <c r="S213" s="86"/>
      <c r="T213" s="87"/>
      <c r="AT213" s="17" t="s">
        <v>145</v>
      </c>
      <c r="AU213" s="17" t="s">
        <v>86</v>
      </c>
    </row>
    <row r="214" s="1" customFormat="1" ht="16.5" customHeight="1">
      <c r="B214" s="38"/>
      <c r="C214" s="232" t="s">
        <v>342</v>
      </c>
      <c r="D214" s="232" t="s">
        <v>138</v>
      </c>
      <c r="E214" s="233" t="s">
        <v>343</v>
      </c>
      <c r="F214" s="234" t="s">
        <v>344</v>
      </c>
      <c r="G214" s="235" t="s">
        <v>339</v>
      </c>
      <c r="H214" s="236">
        <v>8</v>
      </c>
      <c r="I214" s="237"/>
      <c r="J214" s="238">
        <f>ROUND(I214*H214,2)</f>
        <v>0</v>
      </c>
      <c r="K214" s="234" t="s">
        <v>263</v>
      </c>
      <c r="L214" s="43"/>
      <c r="M214" s="239" t="s">
        <v>1</v>
      </c>
      <c r="N214" s="240" t="s">
        <v>42</v>
      </c>
      <c r="O214" s="86"/>
      <c r="P214" s="241">
        <f>O214*H214</f>
        <v>0</v>
      </c>
      <c r="Q214" s="241">
        <v>0</v>
      </c>
      <c r="R214" s="241">
        <f>Q214*H214</f>
        <v>0</v>
      </c>
      <c r="S214" s="241">
        <v>0</v>
      </c>
      <c r="T214" s="242">
        <f>S214*H214</f>
        <v>0</v>
      </c>
      <c r="AR214" s="243" t="s">
        <v>268</v>
      </c>
      <c r="AT214" s="243" t="s">
        <v>138</v>
      </c>
      <c r="AU214" s="243" t="s">
        <v>86</v>
      </c>
      <c r="AY214" s="17" t="s">
        <v>135</v>
      </c>
      <c r="BE214" s="244">
        <f>IF(N214="základní",J214,0)</f>
        <v>0</v>
      </c>
      <c r="BF214" s="244">
        <f>IF(N214="snížená",J214,0)</f>
        <v>0</v>
      </c>
      <c r="BG214" s="244">
        <f>IF(N214="zákl. přenesená",J214,0)</f>
        <v>0</v>
      </c>
      <c r="BH214" s="244">
        <f>IF(N214="sníž. přenesená",J214,0)</f>
        <v>0</v>
      </c>
      <c r="BI214" s="244">
        <f>IF(N214="nulová",J214,0)</f>
        <v>0</v>
      </c>
      <c r="BJ214" s="17" t="s">
        <v>84</v>
      </c>
      <c r="BK214" s="244">
        <f>ROUND(I214*H214,2)</f>
        <v>0</v>
      </c>
      <c r="BL214" s="17" t="s">
        <v>268</v>
      </c>
      <c r="BM214" s="243" t="s">
        <v>345</v>
      </c>
    </row>
    <row r="215" s="1" customFormat="1">
      <c r="B215" s="38"/>
      <c r="C215" s="39"/>
      <c r="D215" s="245" t="s">
        <v>145</v>
      </c>
      <c r="E215" s="39"/>
      <c r="F215" s="246" t="s">
        <v>341</v>
      </c>
      <c r="G215" s="39"/>
      <c r="H215" s="39"/>
      <c r="I215" s="150"/>
      <c r="J215" s="39"/>
      <c r="K215" s="39"/>
      <c r="L215" s="43"/>
      <c r="M215" s="247"/>
      <c r="N215" s="86"/>
      <c r="O215" s="86"/>
      <c r="P215" s="86"/>
      <c r="Q215" s="86"/>
      <c r="R215" s="86"/>
      <c r="S215" s="86"/>
      <c r="T215" s="87"/>
      <c r="AT215" s="17" t="s">
        <v>145</v>
      </c>
      <c r="AU215" s="17" t="s">
        <v>86</v>
      </c>
    </row>
    <row r="216" s="11" customFormat="1" ht="22.8" customHeight="1">
      <c r="B216" s="216"/>
      <c r="C216" s="217"/>
      <c r="D216" s="218" t="s">
        <v>76</v>
      </c>
      <c r="E216" s="230" t="s">
        <v>346</v>
      </c>
      <c r="F216" s="230" t="s">
        <v>347</v>
      </c>
      <c r="G216" s="217"/>
      <c r="H216" s="217"/>
      <c r="I216" s="220"/>
      <c r="J216" s="231">
        <f>BK216</f>
        <v>0</v>
      </c>
      <c r="K216" s="217"/>
      <c r="L216" s="222"/>
      <c r="M216" s="223"/>
      <c r="N216" s="224"/>
      <c r="O216" s="224"/>
      <c r="P216" s="225">
        <f>SUM(P217:P224)</f>
        <v>0</v>
      </c>
      <c r="Q216" s="224"/>
      <c r="R216" s="225">
        <f>SUM(R217:R224)</f>
        <v>16.940000000000001</v>
      </c>
      <c r="S216" s="224"/>
      <c r="T216" s="226">
        <f>SUM(T217:T224)</f>
        <v>0</v>
      </c>
      <c r="AR216" s="227" t="s">
        <v>86</v>
      </c>
      <c r="AT216" s="228" t="s">
        <v>76</v>
      </c>
      <c r="AU216" s="228" t="s">
        <v>84</v>
      </c>
      <c r="AY216" s="227" t="s">
        <v>135</v>
      </c>
      <c r="BK216" s="229">
        <f>SUM(BK217:BK224)</f>
        <v>0</v>
      </c>
    </row>
    <row r="217" s="1" customFormat="1" ht="16.5" customHeight="1">
      <c r="B217" s="38"/>
      <c r="C217" s="232" t="s">
        <v>348</v>
      </c>
      <c r="D217" s="232" t="s">
        <v>138</v>
      </c>
      <c r="E217" s="233" t="s">
        <v>349</v>
      </c>
      <c r="F217" s="234" t="s">
        <v>350</v>
      </c>
      <c r="G217" s="235" t="s">
        <v>351</v>
      </c>
      <c r="H217" s="236">
        <v>16940</v>
      </c>
      <c r="I217" s="237"/>
      <c r="J217" s="238">
        <f>ROUND(I217*H217,2)</f>
        <v>0</v>
      </c>
      <c r="K217" s="234" t="s">
        <v>263</v>
      </c>
      <c r="L217" s="43"/>
      <c r="M217" s="239" t="s">
        <v>1</v>
      </c>
      <c r="N217" s="240" t="s">
        <v>42</v>
      </c>
      <c r="O217" s="86"/>
      <c r="P217" s="241">
        <f>O217*H217</f>
        <v>0</v>
      </c>
      <c r="Q217" s="241">
        <v>0.001</v>
      </c>
      <c r="R217" s="241">
        <f>Q217*H217</f>
        <v>16.940000000000001</v>
      </c>
      <c r="S217" s="241">
        <v>0</v>
      </c>
      <c r="T217" s="242">
        <f>S217*H217</f>
        <v>0</v>
      </c>
      <c r="AR217" s="243" t="s">
        <v>268</v>
      </c>
      <c r="AT217" s="243" t="s">
        <v>138</v>
      </c>
      <c r="AU217" s="243" t="s">
        <v>86</v>
      </c>
      <c r="AY217" s="17" t="s">
        <v>135</v>
      </c>
      <c r="BE217" s="244">
        <f>IF(N217="základní",J217,0)</f>
        <v>0</v>
      </c>
      <c r="BF217" s="244">
        <f>IF(N217="snížená",J217,0)</f>
        <v>0</v>
      </c>
      <c r="BG217" s="244">
        <f>IF(N217="zákl. přenesená",J217,0)</f>
        <v>0</v>
      </c>
      <c r="BH217" s="244">
        <f>IF(N217="sníž. přenesená",J217,0)</f>
        <v>0</v>
      </c>
      <c r="BI217" s="244">
        <f>IF(N217="nulová",J217,0)</f>
        <v>0</v>
      </c>
      <c r="BJ217" s="17" t="s">
        <v>84</v>
      </c>
      <c r="BK217" s="244">
        <f>ROUND(I217*H217,2)</f>
        <v>0</v>
      </c>
      <c r="BL217" s="17" t="s">
        <v>268</v>
      </c>
      <c r="BM217" s="243" t="s">
        <v>352</v>
      </c>
    </row>
    <row r="218" s="1" customFormat="1">
      <c r="B218" s="38"/>
      <c r="C218" s="39"/>
      <c r="D218" s="245" t="s">
        <v>145</v>
      </c>
      <c r="E218" s="39"/>
      <c r="F218" s="246" t="s">
        <v>353</v>
      </c>
      <c r="G218" s="39"/>
      <c r="H218" s="39"/>
      <c r="I218" s="150"/>
      <c r="J218" s="39"/>
      <c r="K218" s="39"/>
      <c r="L218" s="43"/>
      <c r="M218" s="247"/>
      <c r="N218" s="86"/>
      <c r="O218" s="86"/>
      <c r="P218" s="86"/>
      <c r="Q218" s="86"/>
      <c r="R218" s="86"/>
      <c r="S218" s="86"/>
      <c r="T218" s="87"/>
      <c r="AT218" s="17" t="s">
        <v>145</v>
      </c>
      <c r="AU218" s="17" t="s">
        <v>86</v>
      </c>
    </row>
    <row r="219" s="14" customFormat="1">
      <c r="B219" s="273"/>
      <c r="C219" s="274"/>
      <c r="D219" s="245" t="s">
        <v>196</v>
      </c>
      <c r="E219" s="275" t="s">
        <v>1</v>
      </c>
      <c r="F219" s="276" t="s">
        <v>354</v>
      </c>
      <c r="G219" s="274"/>
      <c r="H219" s="275" t="s">
        <v>1</v>
      </c>
      <c r="I219" s="277"/>
      <c r="J219" s="274"/>
      <c r="K219" s="274"/>
      <c r="L219" s="278"/>
      <c r="M219" s="279"/>
      <c r="N219" s="280"/>
      <c r="O219" s="280"/>
      <c r="P219" s="280"/>
      <c r="Q219" s="280"/>
      <c r="R219" s="280"/>
      <c r="S219" s="280"/>
      <c r="T219" s="281"/>
      <c r="AT219" s="282" t="s">
        <v>196</v>
      </c>
      <c r="AU219" s="282" t="s">
        <v>86</v>
      </c>
      <c r="AV219" s="14" t="s">
        <v>84</v>
      </c>
      <c r="AW219" s="14" t="s">
        <v>32</v>
      </c>
      <c r="AX219" s="14" t="s">
        <v>77</v>
      </c>
      <c r="AY219" s="282" t="s">
        <v>135</v>
      </c>
    </row>
    <row r="220" s="12" customFormat="1">
      <c r="B220" s="251"/>
      <c r="C220" s="252"/>
      <c r="D220" s="245" t="s">
        <v>196</v>
      </c>
      <c r="E220" s="253" t="s">
        <v>1</v>
      </c>
      <c r="F220" s="254" t="s">
        <v>355</v>
      </c>
      <c r="G220" s="252"/>
      <c r="H220" s="255">
        <v>15400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AT220" s="261" t="s">
        <v>196</v>
      </c>
      <c r="AU220" s="261" t="s">
        <v>86</v>
      </c>
      <c r="AV220" s="12" t="s">
        <v>86</v>
      </c>
      <c r="AW220" s="12" t="s">
        <v>32</v>
      </c>
      <c r="AX220" s="12" t="s">
        <v>77</v>
      </c>
      <c r="AY220" s="261" t="s">
        <v>135</v>
      </c>
    </row>
    <row r="221" s="14" customFormat="1">
      <c r="B221" s="273"/>
      <c r="C221" s="274"/>
      <c r="D221" s="245" t="s">
        <v>196</v>
      </c>
      <c r="E221" s="275" t="s">
        <v>1</v>
      </c>
      <c r="F221" s="276" t="s">
        <v>356</v>
      </c>
      <c r="G221" s="274"/>
      <c r="H221" s="275" t="s">
        <v>1</v>
      </c>
      <c r="I221" s="277"/>
      <c r="J221" s="274"/>
      <c r="K221" s="274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196</v>
      </c>
      <c r="AU221" s="282" t="s">
        <v>86</v>
      </c>
      <c r="AV221" s="14" t="s">
        <v>84</v>
      </c>
      <c r="AW221" s="14" t="s">
        <v>32</v>
      </c>
      <c r="AX221" s="14" t="s">
        <v>77</v>
      </c>
      <c r="AY221" s="282" t="s">
        <v>135</v>
      </c>
    </row>
    <row r="222" s="15" customFormat="1">
      <c r="B222" s="283"/>
      <c r="C222" s="284"/>
      <c r="D222" s="245" t="s">
        <v>196</v>
      </c>
      <c r="E222" s="285" t="s">
        <v>1</v>
      </c>
      <c r="F222" s="286" t="s">
        <v>357</v>
      </c>
      <c r="G222" s="284"/>
      <c r="H222" s="287">
        <v>15400</v>
      </c>
      <c r="I222" s="288"/>
      <c r="J222" s="284"/>
      <c r="K222" s="284"/>
      <c r="L222" s="289"/>
      <c r="M222" s="290"/>
      <c r="N222" s="291"/>
      <c r="O222" s="291"/>
      <c r="P222" s="291"/>
      <c r="Q222" s="291"/>
      <c r="R222" s="291"/>
      <c r="S222" s="291"/>
      <c r="T222" s="292"/>
      <c r="AT222" s="293" t="s">
        <v>196</v>
      </c>
      <c r="AU222" s="293" t="s">
        <v>86</v>
      </c>
      <c r="AV222" s="15" t="s">
        <v>103</v>
      </c>
      <c r="AW222" s="15" t="s">
        <v>32</v>
      </c>
      <c r="AX222" s="15" t="s">
        <v>77</v>
      </c>
      <c r="AY222" s="293" t="s">
        <v>135</v>
      </c>
    </row>
    <row r="223" s="12" customFormat="1">
      <c r="B223" s="251"/>
      <c r="C223" s="252"/>
      <c r="D223" s="245" t="s">
        <v>196</v>
      </c>
      <c r="E223" s="253" t="s">
        <v>1</v>
      </c>
      <c r="F223" s="254" t="s">
        <v>358</v>
      </c>
      <c r="G223" s="252"/>
      <c r="H223" s="255">
        <v>1540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AT223" s="261" t="s">
        <v>196</v>
      </c>
      <c r="AU223" s="261" t="s">
        <v>86</v>
      </c>
      <c r="AV223" s="12" t="s">
        <v>86</v>
      </c>
      <c r="AW223" s="12" t="s">
        <v>32</v>
      </c>
      <c r="AX223" s="12" t="s">
        <v>77</v>
      </c>
      <c r="AY223" s="261" t="s">
        <v>135</v>
      </c>
    </row>
    <row r="224" s="13" customFormat="1">
      <c r="B224" s="262"/>
      <c r="C224" s="263"/>
      <c r="D224" s="245" t="s">
        <v>196</v>
      </c>
      <c r="E224" s="264" t="s">
        <v>1</v>
      </c>
      <c r="F224" s="265" t="s">
        <v>198</v>
      </c>
      <c r="G224" s="263"/>
      <c r="H224" s="266">
        <v>16940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AT224" s="272" t="s">
        <v>196</v>
      </c>
      <c r="AU224" s="272" t="s">
        <v>86</v>
      </c>
      <c r="AV224" s="13" t="s">
        <v>159</v>
      </c>
      <c r="AW224" s="13" t="s">
        <v>32</v>
      </c>
      <c r="AX224" s="13" t="s">
        <v>84</v>
      </c>
      <c r="AY224" s="272" t="s">
        <v>135</v>
      </c>
    </row>
    <row r="225" s="11" customFormat="1" ht="25.92" customHeight="1">
      <c r="B225" s="216"/>
      <c r="C225" s="217"/>
      <c r="D225" s="218" t="s">
        <v>76</v>
      </c>
      <c r="E225" s="219" t="s">
        <v>359</v>
      </c>
      <c r="F225" s="219" t="s">
        <v>360</v>
      </c>
      <c r="G225" s="217"/>
      <c r="H225" s="217"/>
      <c r="I225" s="220"/>
      <c r="J225" s="221">
        <f>BK225</f>
        <v>0</v>
      </c>
      <c r="K225" s="217"/>
      <c r="L225" s="222"/>
      <c r="M225" s="223"/>
      <c r="N225" s="224"/>
      <c r="O225" s="224"/>
      <c r="P225" s="225">
        <f>P226</f>
        <v>0</v>
      </c>
      <c r="Q225" s="224"/>
      <c r="R225" s="225">
        <f>R226</f>
        <v>0</v>
      </c>
      <c r="S225" s="224"/>
      <c r="T225" s="226">
        <f>T226</f>
        <v>0</v>
      </c>
      <c r="AR225" s="227" t="s">
        <v>103</v>
      </c>
      <c r="AT225" s="228" t="s">
        <v>76</v>
      </c>
      <c r="AU225" s="228" t="s">
        <v>77</v>
      </c>
      <c r="AY225" s="227" t="s">
        <v>135</v>
      </c>
      <c r="BK225" s="229">
        <f>BK226</f>
        <v>0</v>
      </c>
    </row>
    <row r="226" s="11" customFormat="1" ht="22.8" customHeight="1">
      <c r="B226" s="216"/>
      <c r="C226" s="217"/>
      <c r="D226" s="218" t="s">
        <v>76</v>
      </c>
      <c r="E226" s="230" t="s">
        <v>361</v>
      </c>
      <c r="F226" s="230" t="s">
        <v>362</v>
      </c>
      <c r="G226" s="217"/>
      <c r="H226" s="217"/>
      <c r="I226" s="220"/>
      <c r="J226" s="231">
        <f>BK226</f>
        <v>0</v>
      </c>
      <c r="K226" s="217"/>
      <c r="L226" s="222"/>
      <c r="M226" s="223"/>
      <c r="N226" s="224"/>
      <c r="O226" s="224"/>
      <c r="P226" s="225">
        <f>P227</f>
        <v>0</v>
      </c>
      <c r="Q226" s="224"/>
      <c r="R226" s="225">
        <f>R227</f>
        <v>0</v>
      </c>
      <c r="S226" s="224"/>
      <c r="T226" s="226">
        <f>T227</f>
        <v>0</v>
      </c>
      <c r="AR226" s="227" t="s">
        <v>103</v>
      </c>
      <c r="AT226" s="228" t="s">
        <v>76</v>
      </c>
      <c r="AU226" s="228" t="s">
        <v>84</v>
      </c>
      <c r="AY226" s="227" t="s">
        <v>135</v>
      </c>
      <c r="BK226" s="229">
        <f>BK227</f>
        <v>0</v>
      </c>
    </row>
    <row r="227" s="1" customFormat="1" ht="16.5" customHeight="1">
      <c r="B227" s="38"/>
      <c r="C227" s="232" t="s">
        <v>363</v>
      </c>
      <c r="D227" s="232" t="s">
        <v>138</v>
      </c>
      <c r="E227" s="233" t="s">
        <v>364</v>
      </c>
      <c r="F227" s="234" t="s">
        <v>365</v>
      </c>
      <c r="G227" s="235" t="s">
        <v>194</v>
      </c>
      <c r="H227" s="236">
        <v>48</v>
      </c>
      <c r="I227" s="237"/>
      <c r="J227" s="238">
        <f>ROUND(I227*H227,2)</f>
        <v>0</v>
      </c>
      <c r="K227" s="234" t="s">
        <v>142</v>
      </c>
      <c r="L227" s="43"/>
      <c r="M227" s="294" t="s">
        <v>1</v>
      </c>
      <c r="N227" s="295" t="s">
        <v>42</v>
      </c>
      <c r="O227" s="249"/>
      <c r="P227" s="296">
        <f>O227*H227</f>
        <v>0</v>
      </c>
      <c r="Q227" s="296">
        <v>0</v>
      </c>
      <c r="R227" s="296">
        <f>Q227*H227</f>
        <v>0</v>
      </c>
      <c r="S227" s="296">
        <v>0</v>
      </c>
      <c r="T227" s="297">
        <f>S227*H227</f>
        <v>0</v>
      </c>
      <c r="AR227" s="243" t="s">
        <v>238</v>
      </c>
      <c r="AT227" s="243" t="s">
        <v>138</v>
      </c>
      <c r="AU227" s="243" t="s">
        <v>86</v>
      </c>
      <c r="AY227" s="17" t="s">
        <v>135</v>
      </c>
      <c r="BE227" s="244">
        <f>IF(N227="základní",J227,0)</f>
        <v>0</v>
      </c>
      <c r="BF227" s="244">
        <f>IF(N227="snížená",J227,0)</f>
        <v>0</v>
      </c>
      <c r="BG227" s="244">
        <f>IF(N227="zákl. přenesená",J227,0)</f>
        <v>0</v>
      </c>
      <c r="BH227" s="244">
        <f>IF(N227="sníž. přenesená",J227,0)</f>
        <v>0</v>
      </c>
      <c r="BI227" s="244">
        <f>IF(N227="nulová",J227,0)</f>
        <v>0</v>
      </c>
      <c r="BJ227" s="17" t="s">
        <v>84</v>
      </c>
      <c r="BK227" s="244">
        <f>ROUND(I227*H227,2)</f>
        <v>0</v>
      </c>
      <c r="BL227" s="17" t="s">
        <v>238</v>
      </c>
      <c r="BM227" s="243" t="s">
        <v>366</v>
      </c>
    </row>
    <row r="228" s="1" customFormat="1" ht="6.96" customHeight="1">
      <c r="B228" s="61"/>
      <c r="C228" s="62"/>
      <c r="D228" s="62"/>
      <c r="E228" s="62"/>
      <c r="F228" s="62"/>
      <c r="G228" s="62"/>
      <c r="H228" s="62"/>
      <c r="I228" s="183"/>
      <c r="J228" s="62"/>
      <c r="K228" s="62"/>
      <c r="L228" s="43"/>
    </row>
  </sheetData>
  <sheetProtection sheet="1" autoFilter="0" formatColumns="0" formatRows="0" objects="1" scenarios="1" spinCount="100000" saltValue="BS4fjbnusDXdG7n9WEGYTLBagxmge33rX1DX36U/Mo73krtsZz6tnWpFRYH1OFFMfhmaGybnXUaFUEXUqOegFA==" hashValue="/vHDHPLNGBJrUMmFVgNNssudcakKD1hHTO/IdgvjGIRjYuYe2HtiRmHR1gQi3wdxr/k0sj/2Oop6MAe8UifmCQ==" algorithmName="SHA-512" password="CC35"/>
  <autoFilter ref="C133:K2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</row>
    <row r="3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0"/>
      <c r="AT3" s="17" t="s">
        <v>86</v>
      </c>
    </row>
    <row r="4" ht="24.96" customHeight="1">
      <c r="B4" s="20"/>
      <c r="D4" s="146" t="s">
        <v>105</v>
      </c>
      <c r="L4" s="20"/>
      <c r="M4" s="147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8" t="s">
        <v>16</v>
      </c>
      <c r="L6" s="20"/>
    </row>
    <row r="7" ht="16.5" customHeight="1">
      <c r="B7" s="20"/>
      <c r="E7" s="149" t="str">
        <f>'Rekapitulace stavby'!K6</f>
        <v>MODERNIZACE VYŠŠÍ ODBORNÉ ŠKOLY A STŘEDNÍ PRŮMYSLOVÉ ŠKOLY, RYCHNOV NAD KNĚŽNOU</v>
      </c>
      <c r="F7" s="148"/>
      <c r="G7" s="148"/>
      <c r="H7" s="148"/>
      <c r="L7" s="20"/>
    </row>
    <row r="8" ht="12" customHeight="1">
      <c r="B8" s="20"/>
      <c r="D8" s="148" t="s">
        <v>106</v>
      </c>
      <c r="L8" s="20"/>
    </row>
    <row r="9" s="1" customFormat="1" ht="16.5" customHeight="1">
      <c r="B9" s="43"/>
      <c r="E9" s="149" t="s">
        <v>107</v>
      </c>
      <c r="F9" s="1"/>
      <c r="G9" s="1"/>
      <c r="H9" s="1"/>
      <c r="I9" s="150"/>
      <c r="L9" s="43"/>
    </row>
    <row r="10" s="1" customFormat="1" ht="12" customHeight="1">
      <c r="B10" s="43"/>
      <c r="D10" s="148" t="s">
        <v>108</v>
      </c>
      <c r="I10" s="150"/>
      <c r="L10" s="43"/>
    </row>
    <row r="11" s="1" customFormat="1" ht="36.96" customHeight="1">
      <c r="B11" s="43"/>
      <c r="E11" s="151" t="s">
        <v>367</v>
      </c>
      <c r="F11" s="1"/>
      <c r="G11" s="1"/>
      <c r="H11" s="1"/>
      <c r="I11" s="150"/>
      <c r="L11" s="43"/>
    </row>
    <row r="12" s="1" customFormat="1">
      <c r="B12" s="43"/>
      <c r="I12" s="150"/>
      <c r="L12" s="43"/>
    </row>
    <row r="13" s="1" customFormat="1" ht="12" customHeight="1">
      <c r="B13" s="43"/>
      <c r="D13" s="148" t="s">
        <v>18</v>
      </c>
      <c r="F13" s="136" t="s">
        <v>1</v>
      </c>
      <c r="I13" s="152" t="s">
        <v>19</v>
      </c>
      <c r="J13" s="136" t="s">
        <v>1</v>
      </c>
      <c r="L13" s="43"/>
    </row>
    <row r="14" s="1" customFormat="1" ht="12" customHeight="1">
      <c r="B14" s="43"/>
      <c r="D14" s="148" t="s">
        <v>20</v>
      </c>
      <c r="F14" s="136" t="s">
        <v>21</v>
      </c>
      <c r="I14" s="152" t="s">
        <v>22</v>
      </c>
      <c r="J14" s="153" t="str">
        <f>'Rekapitulace stavby'!AN8</f>
        <v>15. 8. 2019</v>
      </c>
      <c r="L14" s="43"/>
    </row>
    <row r="15" s="1" customFormat="1" ht="10.8" customHeight="1">
      <c r="B15" s="43"/>
      <c r="I15" s="150"/>
      <c r="L15" s="43"/>
    </row>
    <row r="16" s="1" customFormat="1" ht="12" customHeight="1">
      <c r="B16" s="43"/>
      <c r="D16" s="148" t="s">
        <v>24</v>
      </c>
      <c r="I16" s="152" t="s">
        <v>25</v>
      </c>
      <c r="J16" s="136" t="s">
        <v>1</v>
      </c>
      <c r="L16" s="43"/>
    </row>
    <row r="17" s="1" customFormat="1" ht="18" customHeight="1">
      <c r="B17" s="43"/>
      <c r="E17" s="136" t="s">
        <v>26</v>
      </c>
      <c r="I17" s="152" t="s">
        <v>27</v>
      </c>
      <c r="J17" s="136" t="s">
        <v>1</v>
      </c>
      <c r="L17" s="43"/>
    </row>
    <row r="18" s="1" customFormat="1" ht="6.96" customHeight="1">
      <c r="B18" s="43"/>
      <c r="I18" s="150"/>
      <c r="L18" s="43"/>
    </row>
    <row r="19" s="1" customFormat="1" ht="12" customHeight="1">
      <c r="B19" s="43"/>
      <c r="D19" s="148" t="s">
        <v>28</v>
      </c>
      <c r="I19" s="152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2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50"/>
      <c r="L21" s="43"/>
    </row>
    <row r="22" s="1" customFormat="1" ht="12" customHeight="1">
      <c r="B22" s="43"/>
      <c r="D22" s="148" t="s">
        <v>30</v>
      </c>
      <c r="I22" s="152" t="s">
        <v>25</v>
      </c>
      <c r="J22" s="136" t="s">
        <v>1</v>
      </c>
      <c r="L22" s="43"/>
    </row>
    <row r="23" s="1" customFormat="1" ht="18" customHeight="1">
      <c r="B23" s="43"/>
      <c r="E23" s="136" t="s">
        <v>31</v>
      </c>
      <c r="I23" s="152" t="s">
        <v>27</v>
      </c>
      <c r="J23" s="136" t="s">
        <v>1</v>
      </c>
      <c r="L23" s="43"/>
    </row>
    <row r="24" s="1" customFormat="1" ht="6.96" customHeight="1">
      <c r="B24" s="43"/>
      <c r="I24" s="150"/>
      <c r="L24" s="43"/>
    </row>
    <row r="25" s="1" customFormat="1" ht="12" customHeight="1">
      <c r="B25" s="43"/>
      <c r="D25" s="148" t="s">
        <v>33</v>
      </c>
      <c r="I25" s="152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2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50"/>
      <c r="L27" s="43"/>
    </row>
    <row r="28" s="1" customFormat="1" ht="12" customHeight="1">
      <c r="B28" s="43"/>
      <c r="D28" s="148" t="s">
        <v>35</v>
      </c>
      <c r="I28" s="150"/>
      <c r="L28" s="43"/>
    </row>
    <row r="29" s="7" customFormat="1" ht="89.25" customHeight="1">
      <c r="B29" s="154"/>
      <c r="E29" s="155" t="s">
        <v>36</v>
      </c>
      <c r="F29" s="155"/>
      <c r="G29" s="155"/>
      <c r="H29" s="155"/>
      <c r="I29" s="156"/>
      <c r="L29" s="154"/>
    </row>
    <row r="30" s="1" customFormat="1" ht="6.96" customHeight="1">
      <c r="B30" s="43"/>
      <c r="I30" s="150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7"/>
      <c r="J31" s="78"/>
      <c r="K31" s="78"/>
      <c r="L31" s="43"/>
    </row>
    <row r="32" s="1" customFormat="1" ht="25.44" customHeight="1">
      <c r="B32" s="43"/>
      <c r="D32" s="158" t="s">
        <v>37</v>
      </c>
      <c r="I32" s="150"/>
      <c r="J32" s="159">
        <f>ROUND(J122,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7"/>
      <c r="J33" s="78"/>
      <c r="K33" s="78"/>
      <c r="L33" s="43"/>
    </row>
    <row r="34" s="1" customFormat="1" ht="14.4" customHeight="1">
      <c r="B34" s="43"/>
      <c r="F34" s="160" t="s">
        <v>39</v>
      </c>
      <c r="I34" s="161" t="s">
        <v>38</v>
      </c>
      <c r="J34" s="160" t="s">
        <v>40</v>
      </c>
      <c r="L34" s="43"/>
    </row>
    <row r="35" s="1" customFormat="1" ht="14.4" customHeight="1">
      <c r="B35" s="43"/>
      <c r="D35" s="162" t="s">
        <v>41</v>
      </c>
      <c r="E35" s="148" t="s">
        <v>42</v>
      </c>
      <c r="F35" s="163">
        <f>ROUND((SUM(BE122:BE125)),  2)</f>
        <v>0</v>
      </c>
      <c r="I35" s="164">
        <v>0.20999999999999999</v>
      </c>
      <c r="J35" s="163">
        <f>ROUND(((SUM(BE122:BE125))*I35),  2)</f>
        <v>0</v>
      </c>
      <c r="L35" s="43"/>
    </row>
    <row r="36" s="1" customFormat="1" ht="14.4" customHeight="1">
      <c r="B36" s="43"/>
      <c r="E36" s="148" t="s">
        <v>43</v>
      </c>
      <c r="F36" s="163">
        <f>ROUND((SUM(BF122:BF125)),  2)</f>
        <v>0</v>
      </c>
      <c r="I36" s="164">
        <v>0.14999999999999999</v>
      </c>
      <c r="J36" s="163">
        <f>ROUND(((SUM(BF122:BF125))*I36),  2)</f>
        <v>0</v>
      </c>
      <c r="L36" s="43"/>
    </row>
    <row r="37" hidden="1" s="1" customFormat="1" ht="14.4" customHeight="1">
      <c r="B37" s="43"/>
      <c r="E37" s="148" t="s">
        <v>44</v>
      </c>
      <c r="F37" s="163">
        <f>ROUND((SUM(BG122:BG125)),  2)</f>
        <v>0</v>
      </c>
      <c r="I37" s="164">
        <v>0.20999999999999999</v>
      </c>
      <c r="J37" s="163">
        <f>0</f>
        <v>0</v>
      </c>
      <c r="L37" s="43"/>
    </row>
    <row r="38" hidden="1" s="1" customFormat="1" ht="14.4" customHeight="1">
      <c r="B38" s="43"/>
      <c r="E38" s="148" t="s">
        <v>45</v>
      </c>
      <c r="F38" s="163">
        <f>ROUND((SUM(BH122:BH125)),  2)</f>
        <v>0</v>
      </c>
      <c r="I38" s="164">
        <v>0.14999999999999999</v>
      </c>
      <c r="J38" s="163">
        <f>0</f>
        <v>0</v>
      </c>
      <c r="L38" s="43"/>
    </row>
    <row r="39" hidden="1" s="1" customFormat="1" ht="14.4" customHeight="1">
      <c r="B39" s="43"/>
      <c r="E39" s="148" t="s">
        <v>46</v>
      </c>
      <c r="F39" s="163">
        <f>ROUND((SUM(BI122:BI125)),  2)</f>
        <v>0</v>
      </c>
      <c r="I39" s="164">
        <v>0</v>
      </c>
      <c r="J39" s="163">
        <f>0</f>
        <v>0</v>
      </c>
      <c r="L39" s="43"/>
    </row>
    <row r="40" s="1" customFormat="1" ht="6.96" customHeight="1">
      <c r="B40" s="43"/>
      <c r="I40" s="150"/>
      <c r="L40" s="43"/>
    </row>
    <row r="41" s="1" customFormat="1" ht="25.44" customHeight="1">
      <c r="B41" s="43"/>
      <c r="C41" s="165"/>
      <c r="D41" s="166" t="s">
        <v>47</v>
      </c>
      <c r="E41" s="167"/>
      <c r="F41" s="167"/>
      <c r="G41" s="168" t="s">
        <v>48</v>
      </c>
      <c r="H41" s="169" t="s">
        <v>49</v>
      </c>
      <c r="I41" s="170"/>
      <c r="J41" s="171">
        <f>SUM(J32:J39)</f>
        <v>0</v>
      </c>
      <c r="K41" s="172"/>
      <c r="L41" s="43"/>
    </row>
    <row r="42" s="1" customFormat="1" ht="14.4" customHeight="1">
      <c r="B42" s="43"/>
      <c r="I42" s="150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3" t="s">
        <v>54</v>
      </c>
      <c r="E65" s="174"/>
      <c r="F65" s="174"/>
      <c r="G65" s="173" t="s">
        <v>55</v>
      </c>
      <c r="H65" s="174"/>
      <c r="I65" s="175"/>
      <c r="J65" s="174"/>
      <c r="K65" s="17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43"/>
    </row>
    <row r="77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3"/>
    </row>
    <row r="8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3"/>
    </row>
    <row r="82" s="1" customFormat="1" ht="24.96" customHeight="1">
      <c r="B82" s="38"/>
      <c r="C82" s="23" t="s">
        <v>110</v>
      </c>
      <c r="D82" s="39"/>
      <c r="E82" s="39"/>
      <c r="F82" s="39"/>
      <c r="G82" s="39"/>
      <c r="H82" s="39"/>
      <c r="I82" s="150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50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50"/>
      <c r="J84" s="39"/>
      <c r="K84" s="39"/>
      <c r="L84" s="43"/>
    </row>
    <row r="85" s="1" customFormat="1" ht="16.5" customHeight="1">
      <c r="B85" s="38"/>
      <c r="C85" s="39"/>
      <c r="D85" s="39"/>
      <c r="E85" s="187" t="str">
        <f>E7</f>
        <v>MODERNIZACE VYŠŠÍ ODBORNÉ ŠKOLY A STŘEDNÍ PRŮMYSLOVÉ ŠKOLY, RYCHNOV NAD KNĚŽNOU</v>
      </c>
      <c r="F85" s="32"/>
      <c r="G85" s="32"/>
      <c r="H85" s="32"/>
      <c r="I85" s="150"/>
      <c r="J85" s="39"/>
      <c r="K85" s="39"/>
      <c r="L85" s="43"/>
    </row>
    <row r="86" ht="12" customHeight="1">
      <c r="B86" s="21"/>
      <c r="C86" s="32" t="s">
        <v>106</v>
      </c>
      <c r="D86" s="22"/>
      <c r="E86" s="22"/>
      <c r="F86" s="22"/>
      <c r="G86" s="22"/>
      <c r="H86" s="22"/>
      <c r="I86" s="142"/>
      <c r="J86" s="22"/>
      <c r="K86" s="22"/>
      <c r="L86" s="20"/>
    </row>
    <row r="87" s="1" customFormat="1" ht="16.5" customHeight="1">
      <c r="B87" s="38"/>
      <c r="C87" s="39"/>
      <c r="D87" s="39"/>
      <c r="E87" s="187" t="s">
        <v>107</v>
      </c>
      <c r="F87" s="39"/>
      <c r="G87" s="39"/>
      <c r="H87" s="39"/>
      <c r="I87" s="150"/>
      <c r="J87" s="39"/>
      <c r="K87" s="39"/>
      <c r="L87" s="43"/>
    </row>
    <row r="88" s="1" customFormat="1" ht="12" customHeight="1">
      <c r="B88" s="38"/>
      <c r="C88" s="32" t="s">
        <v>108</v>
      </c>
      <c r="D88" s="39"/>
      <c r="E88" s="39"/>
      <c r="F88" s="39"/>
      <c r="G88" s="39"/>
      <c r="H88" s="39"/>
      <c r="I88" s="150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 xml:space="preserve">D.1.3 - Požárně bezpečnostní řešení </v>
      </c>
      <c r="F89" s="39"/>
      <c r="G89" s="39"/>
      <c r="H89" s="39"/>
      <c r="I89" s="150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50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 xml:space="preserve">AREÁL SOU NA JAMÁCH </v>
      </c>
      <c r="G91" s="39"/>
      <c r="H91" s="39"/>
      <c r="I91" s="152" t="s">
        <v>22</v>
      </c>
      <c r="J91" s="74" t="str">
        <f>IF(J14="","",J14)</f>
        <v>15. 8. 2019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50"/>
      <c r="J92" s="39"/>
      <c r="K92" s="39"/>
      <c r="L92" s="43"/>
    </row>
    <row r="93" s="1" customFormat="1" ht="27.9" customHeight="1">
      <c r="B93" s="38"/>
      <c r="C93" s="32" t="s">
        <v>24</v>
      </c>
      <c r="D93" s="39"/>
      <c r="E93" s="39"/>
      <c r="F93" s="27" t="str">
        <f>E17</f>
        <v xml:space="preserve">KRÁLOVÉHRADECKÝ KRAJ </v>
      </c>
      <c r="G93" s="39"/>
      <c r="H93" s="39"/>
      <c r="I93" s="152" t="s">
        <v>30</v>
      </c>
      <c r="J93" s="36" t="str">
        <f>E23</f>
        <v>KANIA a.s., Ostrava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2" t="s">
        <v>33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50"/>
      <c r="J95" s="39"/>
      <c r="K95" s="39"/>
      <c r="L95" s="43"/>
    </row>
    <row r="96" s="1" customFormat="1" ht="29.28" customHeight="1">
      <c r="B96" s="38"/>
      <c r="C96" s="188" t="s">
        <v>111</v>
      </c>
      <c r="D96" s="189"/>
      <c r="E96" s="189"/>
      <c r="F96" s="189"/>
      <c r="G96" s="189"/>
      <c r="H96" s="189"/>
      <c r="I96" s="190"/>
      <c r="J96" s="191" t="s">
        <v>112</v>
      </c>
      <c r="K96" s="189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50"/>
      <c r="J97" s="39"/>
      <c r="K97" s="39"/>
      <c r="L97" s="43"/>
    </row>
    <row r="98" s="1" customFormat="1" ht="22.8" customHeight="1">
      <c r="B98" s="38"/>
      <c r="C98" s="192" t="s">
        <v>113</v>
      </c>
      <c r="D98" s="39"/>
      <c r="E98" s="39"/>
      <c r="F98" s="39"/>
      <c r="G98" s="39"/>
      <c r="H98" s="39"/>
      <c r="I98" s="150"/>
      <c r="J98" s="105">
        <f>J122</f>
        <v>0</v>
      </c>
      <c r="K98" s="39"/>
      <c r="L98" s="43"/>
      <c r="AU98" s="17" t="s">
        <v>114</v>
      </c>
    </row>
    <row r="99" s="8" customFormat="1" ht="24.96" customHeight="1">
      <c r="B99" s="193"/>
      <c r="C99" s="194"/>
      <c r="D99" s="195" t="s">
        <v>368</v>
      </c>
      <c r="E99" s="196"/>
      <c r="F99" s="196"/>
      <c r="G99" s="196"/>
      <c r="H99" s="196"/>
      <c r="I99" s="197"/>
      <c r="J99" s="198">
        <f>J123</f>
        <v>0</v>
      </c>
      <c r="K99" s="194"/>
      <c r="L99" s="199"/>
    </row>
    <row r="100" s="9" customFormat="1" ht="19.92" customHeight="1">
      <c r="B100" s="200"/>
      <c r="C100" s="128"/>
      <c r="D100" s="201" t="s">
        <v>369</v>
      </c>
      <c r="E100" s="202"/>
      <c r="F100" s="202"/>
      <c r="G100" s="202"/>
      <c r="H100" s="202"/>
      <c r="I100" s="203"/>
      <c r="J100" s="204">
        <f>J124</f>
        <v>0</v>
      </c>
      <c r="K100" s="128"/>
      <c r="L100" s="205"/>
    </row>
    <row r="101" s="1" customFormat="1" ht="21.84" customHeight="1">
      <c r="B101" s="38"/>
      <c r="C101" s="39"/>
      <c r="D101" s="39"/>
      <c r="E101" s="39"/>
      <c r="F101" s="39"/>
      <c r="G101" s="39"/>
      <c r="H101" s="39"/>
      <c r="I101" s="150"/>
      <c r="J101" s="39"/>
      <c r="K101" s="39"/>
      <c r="L101" s="43"/>
    </row>
    <row r="102" s="1" customFormat="1" ht="6.96" customHeight="1">
      <c r="B102" s="61"/>
      <c r="C102" s="62"/>
      <c r="D102" s="62"/>
      <c r="E102" s="62"/>
      <c r="F102" s="62"/>
      <c r="G102" s="62"/>
      <c r="H102" s="62"/>
      <c r="I102" s="183"/>
      <c r="J102" s="62"/>
      <c r="K102" s="62"/>
      <c r="L102" s="43"/>
    </row>
    <row r="106" s="1" customFormat="1" ht="6.96" customHeight="1">
      <c r="B106" s="63"/>
      <c r="C106" s="64"/>
      <c r="D106" s="64"/>
      <c r="E106" s="64"/>
      <c r="F106" s="64"/>
      <c r="G106" s="64"/>
      <c r="H106" s="64"/>
      <c r="I106" s="186"/>
      <c r="J106" s="64"/>
      <c r="K106" s="64"/>
      <c r="L106" s="43"/>
    </row>
    <row r="107" s="1" customFormat="1" ht="24.96" customHeight="1">
      <c r="B107" s="38"/>
      <c r="C107" s="23" t="s">
        <v>120</v>
      </c>
      <c r="D107" s="39"/>
      <c r="E107" s="39"/>
      <c r="F107" s="39"/>
      <c r="G107" s="39"/>
      <c r="H107" s="39"/>
      <c r="I107" s="150"/>
      <c r="J107" s="39"/>
      <c r="K107" s="39"/>
      <c r="L107" s="43"/>
    </row>
    <row r="108" s="1" customFormat="1" ht="6.96" customHeight="1">
      <c r="B108" s="38"/>
      <c r="C108" s="39"/>
      <c r="D108" s="39"/>
      <c r="E108" s="39"/>
      <c r="F108" s="39"/>
      <c r="G108" s="39"/>
      <c r="H108" s="39"/>
      <c r="I108" s="150"/>
      <c r="J108" s="39"/>
      <c r="K108" s="39"/>
      <c r="L108" s="43"/>
    </row>
    <row r="109" s="1" customFormat="1" ht="12" customHeight="1">
      <c r="B109" s="38"/>
      <c r="C109" s="32" t="s">
        <v>16</v>
      </c>
      <c r="D109" s="39"/>
      <c r="E109" s="39"/>
      <c r="F109" s="39"/>
      <c r="G109" s="39"/>
      <c r="H109" s="39"/>
      <c r="I109" s="150"/>
      <c r="J109" s="39"/>
      <c r="K109" s="39"/>
      <c r="L109" s="43"/>
    </row>
    <row r="110" s="1" customFormat="1" ht="16.5" customHeight="1">
      <c r="B110" s="38"/>
      <c r="C110" s="39"/>
      <c r="D110" s="39"/>
      <c r="E110" s="187" t="str">
        <f>E7</f>
        <v>MODERNIZACE VYŠŠÍ ODBORNÉ ŠKOLY A STŘEDNÍ PRŮMYSLOVÉ ŠKOLY, RYCHNOV NAD KNĚŽNOU</v>
      </c>
      <c r="F110" s="32"/>
      <c r="G110" s="32"/>
      <c r="H110" s="32"/>
      <c r="I110" s="150"/>
      <c r="J110" s="39"/>
      <c r="K110" s="39"/>
      <c r="L110" s="43"/>
    </row>
    <row r="111" ht="12" customHeight="1">
      <c r="B111" s="21"/>
      <c r="C111" s="32" t="s">
        <v>106</v>
      </c>
      <c r="D111" s="22"/>
      <c r="E111" s="22"/>
      <c r="F111" s="22"/>
      <c r="G111" s="22"/>
      <c r="H111" s="22"/>
      <c r="I111" s="142"/>
      <c r="J111" s="22"/>
      <c r="K111" s="22"/>
      <c r="L111" s="20"/>
    </row>
    <row r="112" s="1" customFormat="1" ht="16.5" customHeight="1">
      <c r="B112" s="38"/>
      <c r="C112" s="39"/>
      <c r="D112" s="39"/>
      <c r="E112" s="187" t="s">
        <v>107</v>
      </c>
      <c r="F112" s="39"/>
      <c r="G112" s="39"/>
      <c r="H112" s="39"/>
      <c r="I112" s="150"/>
      <c r="J112" s="39"/>
      <c r="K112" s="39"/>
      <c r="L112" s="43"/>
    </row>
    <row r="113" s="1" customFormat="1" ht="12" customHeight="1">
      <c r="B113" s="38"/>
      <c r="C113" s="32" t="s">
        <v>108</v>
      </c>
      <c r="D113" s="39"/>
      <c r="E113" s="39"/>
      <c r="F113" s="39"/>
      <c r="G113" s="39"/>
      <c r="H113" s="39"/>
      <c r="I113" s="150"/>
      <c r="J113" s="39"/>
      <c r="K113" s="39"/>
      <c r="L113" s="43"/>
    </row>
    <row r="114" s="1" customFormat="1" ht="16.5" customHeight="1">
      <c r="B114" s="38"/>
      <c r="C114" s="39"/>
      <c r="D114" s="39"/>
      <c r="E114" s="71" t="str">
        <f>E11</f>
        <v xml:space="preserve">D.1.3 - Požárně bezpečnostní řešení </v>
      </c>
      <c r="F114" s="39"/>
      <c r="G114" s="39"/>
      <c r="H114" s="39"/>
      <c r="I114" s="150"/>
      <c r="J114" s="39"/>
      <c r="K114" s="39"/>
      <c r="L114" s="43"/>
    </row>
    <row r="115" s="1" customFormat="1" ht="6.96" customHeight="1">
      <c r="B115" s="38"/>
      <c r="C115" s="39"/>
      <c r="D115" s="39"/>
      <c r="E115" s="39"/>
      <c r="F115" s="39"/>
      <c r="G115" s="39"/>
      <c r="H115" s="39"/>
      <c r="I115" s="150"/>
      <c r="J115" s="39"/>
      <c r="K115" s="39"/>
      <c r="L115" s="43"/>
    </row>
    <row r="116" s="1" customFormat="1" ht="12" customHeight="1">
      <c r="B116" s="38"/>
      <c r="C116" s="32" t="s">
        <v>20</v>
      </c>
      <c r="D116" s="39"/>
      <c r="E116" s="39"/>
      <c r="F116" s="27" t="str">
        <f>F14</f>
        <v xml:space="preserve">AREÁL SOU NA JAMÁCH </v>
      </c>
      <c r="G116" s="39"/>
      <c r="H116" s="39"/>
      <c r="I116" s="152" t="s">
        <v>22</v>
      </c>
      <c r="J116" s="74" t="str">
        <f>IF(J14="","",J14)</f>
        <v>15. 8. 2019</v>
      </c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50"/>
      <c r="J117" s="39"/>
      <c r="K117" s="39"/>
      <c r="L117" s="43"/>
    </row>
    <row r="118" s="1" customFormat="1" ht="27.9" customHeight="1">
      <c r="B118" s="38"/>
      <c r="C118" s="32" t="s">
        <v>24</v>
      </c>
      <c r="D118" s="39"/>
      <c r="E118" s="39"/>
      <c r="F118" s="27" t="str">
        <f>E17</f>
        <v xml:space="preserve">KRÁLOVÉHRADECKÝ KRAJ </v>
      </c>
      <c r="G118" s="39"/>
      <c r="H118" s="39"/>
      <c r="I118" s="152" t="s">
        <v>30</v>
      </c>
      <c r="J118" s="36" t="str">
        <f>E23</f>
        <v>KANIA a.s., Ostrava</v>
      </c>
      <c r="K118" s="39"/>
      <c r="L118" s="43"/>
    </row>
    <row r="119" s="1" customFormat="1" ht="15.15" customHeight="1">
      <c r="B119" s="38"/>
      <c r="C119" s="32" t="s">
        <v>28</v>
      </c>
      <c r="D119" s="39"/>
      <c r="E119" s="39"/>
      <c r="F119" s="27" t="str">
        <f>IF(E20="","",E20)</f>
        <v>Vyplň údaj</v>
      </c>
      <c r="G119" s="39"/>
      <c r="H119" s="39"/>
      <c r="I119" s="152" t="s">
        <v>33</v>
      </c>
      <c r="J119" s="36" t="str">
        <f>E26</f>
        <v xml:space="preserve"> </v>
      </c>
      <c r="K119" s="39"/>
      <c r="L119" s="43"/>
    </row>
    <row r="120" s="1" customFormat="1" ht="10.32" customHeight="1">
      <c r="B120" s="38"/>
      <c r="C120" s="39"/>
      <c r="D120" s="39"/>
      <c r="E120" s="39"/>
      <c r="F120" s="39"/>
      <c r="G120" s="39"/>
      <c r="H120" s="39"/>
      <c r="I120" s="150"/>
      <c r="J120" s="39"/>
      <c r="K120" s="39"/>
      <c r="L120" s="43"/>
    </row>
    <row r="121" s="10" customFormat="1" ht="29.28" customHeight="1">
      <c r="B121" s="206"/>
      <c r="C121" s="207" t="s">
        <v>121</v>
      </c>
      <c r="D121" s="208" t="s">
        <v>62</v>
      </c>
      <c r="E121" s="208" t="s">
        <v>58</v>
      </c>
      <c r="F121" s="208" t="s">
        <v>59</v>
      </c>
      <c r="G121" s="208" t="s">
        <v>122</v>
      </c>
      <c r="H121" s="208" t="s">
        <v>123</v>
      </c>
      <c r="I121" s="209" t="s">
        <v>124</v>
      </c>
      <c r="J121" s="208" t="s">
        <v>112</v>
      </c>
      <c r="K121" s="210" t="s">
        <v>125</v>
      </c>
      <c r="L121" s="211"/>
      <c r="M121" s="95" t="s">
        <v>1</v>
      </c>
      <c r="N121" s="96" t="s">
        <v>41</v>
      </c>
      <c r="O121" s="96" t="s">
        <v>126</v>
      </c>
      <c r="P121" s="96" t="s">
        <v>127</v>
      </c>
      <c r="Q121" s="96" t="s">
        <v>128</v>
      </c>
      <c r="R121" s="96" t="s">
        <v>129</v>
      </c>
      <c r="S121" s="96" t="s">
        <v>130</v>
      </c>
      <c r="T121" s="97" t="s">
        <v>131</v>
      </c>
    </row>
    <row r="122" s="1" customFormat="1" ht="22.8" customHeight="1">
      <c r="B122" s="38"/>
      <c r="C122" s="102" t="s">
        <v>132</v>
      </c>
      <c r="D122" s="39"/>
      <c r="E122" s="39"/>
      <c r="F122" s="39"/>
      <c r="G122" s="39"/>
      <c r="H122" s="39"/>
      <c r="I122" s="150"/>
      <c r="J122" s="212">
        <f>BK122</f>
        <v>0</v>
      </c>
      <c r="K122" s="39"/>
      <c r="L122" s="43"/>
      <c r="M122" s="98"/>
      <c r="N122" s="99"/>
      <c r="O122" s="99"/>
      <c r="P122" s="213">
        <f>P123</f>
        <v>0</v>
      </c>
      <c r="Q122" s="99"/>
      <c r="R122" s="213">
        <f>R123</f>
        <v>0</v>
      </c>
      <c r="S122" s="99"/>
      <c r="T122" s="214">
        <f>T123</f>
        <v>0</v>
      </c>
      <c r="AT122" s="17" t="s">
        <v>76</v>
      </c>
      <c r="AU122" s="17" t="s">
        <v>114</v>
      </c>
      <c r="BK122" s="215">
        <f>BK123</f>
        <v>0</v>
      </c>
    </row>
    <row r="123" s="11" customFormat="1" ht="25.92" customHeight="1">
      <c r="B123" s="216"/>
      <c r="C123" s="217"/>
      <c r="D123" s="218" t="s">
        <v>76</v>
      </c>
      <c r="E123" s="219" t="s">
        <v>370</v>
      </c>
      <c r="F123" s="219" t="s">
        <v>370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P124</f>
        <v>0</v>
      </c>
      <c r="Q123" s="224"/>
      <c r="R123" s="225">
        <f>R124</f>
        <v>0</v>
      </c>
      <c r="S123" s="224"/>
      <c r="T123" s="226">
        <f>T124</f>
        <v>0</v>
      </c>
      <c r="AR123" s="227" t="s">
        <v>159</v>
      </c>
      <c r="AT123" s="228" t="s">
        <v>76</v>
      </c>
      <c r="AU123" s="228" t="s">
        <v>77</v>
      </c>
      <c r="AY123" s="227" t="s">
        <v>135</v>
      </c>
      <c r="BK123" s="229">
        <f>BK124</f>
        <v>0</v>
      </c>
    </row>
    <row r="124" s="11" customFormat="1" ht="22.8" customHeight="1">
      <c r="B124" s="216"/>
      <c r="C124" s="217"/>
      <c r="D124" s="218" t="s">
        <v>76</v>
      </c>
      <c r="E124" s="230" t="s">
        <v>371</v>
      </c>
      <c r="F124" s="230" t="s">
        <v>96</v>
      </c>
      <c r="G124" s="217"/>
      <c r="H124" s="217"/>
      <c r="I124" s="220"/>
      <c r="J124" s="231">
        <f>BK124</f>
        <v>0</v>
      </c>
      <c r="K124" s="217"/>
      <c r="L124" s="222"/>
      <c r="M124" s="223"/>
      <c r="N124" s="224"/>
      <c r="O124" s="224"/>
      <c r="P124" s="225">
        <f>P125</f>
        <v>0</v>
      </c>
      <c r="Q124" s="224"/>
      <c r="R124" s="225">
        <f>R125</f>
        <v>0</v>
      </c>
      <c r="S124" s="224"/>
      <c r="T124" s="226">
        <f>T125</f>
        <v>0</v>
      </c>
      <c r="AR124" s="227" t="s">
        <v>159</v>
      </c>
      <c r="AT124" s="228" t="s">
        <v>76</v>
      </c>
      <c r="AU124" s="228" t="s">
        <v>84</v>
      </c>
      <c r="AY124" s="227" t="s">
        <v>135</v>
      </c>
      <c r="BK124" s="229">
        <f>BK125</f>
        <v>0</v>
      </c>
    </row>
    <row r="125" s="1" customFormat="1" ht="16.5" customHeight="1">
      <c r="B125" s="38"/>
      <c r="C125" s="232" t="s">
        <v>84</v>
      </c>
      <c r="D125" s="232" t="s">
        <v>138</v>
      </c>
      <c r="E125" s="233" t="s">
        <v>372</v>
      </c>
      <c r="F125" s="234" t="s">
        <v>373</v>
      </c>
      <c r="G125" s="235" t="s">
        <v>1</v>
      </c>
      <c r="H125" s="236">
        <v>0</v>
      </c>
      <c r="I125" s="237"/>
      <c r="J125" s="238">
        <f>ROUND(I125*H125,2)</f>
        <v>0</v>
      </c>
      <c r="K125" s="234" t="s">
        <v>263</v>
      </c>
      <c r="L125" s="43"/>
      <c r="M125" s="294" t="s">
        <v>1</v>
      </c>
      <c r="N125" s="295" t="s">
        <v>42</v>
      </c>
      <c r="O125" s="249"/>
      <c r="P125" s="296">
        <f>O125*H125</f>
        <v>0</v>
      </c>
      <c r="Q125" s="296">
        <v>0</v>
      </c>
      <c r="R125" s="296">
        <f>Q125*H125</f>
        <v>0</v>
      </c>
      <c r="S125" s="296">
        <v>0</v>
      </c>
      <c r="T125" s="297">
        <f>S125*H125</f>
        <v>0</v>
      </c>
      <c r="AR125" s="243" t="s">
        <v>159</v>
      </c>
      <c r="AT125" s="243" t="s">
        <v>138</v>
      </c>
      <c r="AU125" s="243" t="s">
        <v>86</v>
      </c>
      <c r="AY125" s="17" t="s">
        <v>135</v>
      </c>
      <c r="BE125" s="244">
        <f>IF(N125="základní",J125,0)</f>
        <v>0</v>
      </c>
      <c r="BF125" s="244">
        <f>IF(N125="snížená",J125,0)</f>
        <v>0</v>
      </c>
      <c r="BG125" s="244">
        <f>IF(N125="zákl. přenesená",J125,0)</f>
        <v>0</v>
      </c>
      <c r="BH125" s="244">
        <f>IF(N125="sníž. přenesená",J125,0)</f>
        <v>0</v>
      </c>
      <c r="BI125" s="244">
        <f>IF(N125="nulová",J125,0)</f>
        <v>0</v>
      </c>
      <c r="BJ125" s="17" t="s">
        <v>84</v>
      </c>
      <c r="BK125" s="244">
        <f>ROUND(I125*H125,2)</f>
        <v>0</v>
      </c>
      <c r="BL125" s="17" t="s">
        <v>159</v>
      </c>
      <c r="BM125" s="243" t="s">
        <v>374</v>
      </c>
    </row>
    <row r="126" s="1" customFormat="1" ht="6.96" customHeight="1">
      <c r="B126" s="61"/>
      <c r="C126" s="62"/>
      <c r="D126" s="62"/>
      <c r="E126" s="62"/>
      <c r="F126" s="62"/>
      <c r="G126" s="62"/>
      <c r="H126" s="62"/>
      <c r="I126" s="183"/>
      <c r="J126" s="62"/>
      <c r="K126" s="62"/>
      <c r="L126" s="43"/>
    </row>
  </sheetData>
  <sheetProtection sheet="1" autoFilter="0" formatColumns="0" formatRows="0" objects="1" scenarios="1" spinCount="100000" saltValue="4sAhZmPWJMZTlCYEuqzEHe8S2pfN/fEmC0BOYkKt9+V7NmV7Mb213PSwCzScQM2luPE71oi41ErpzwpLtGGlMA==" hashValue="t83A7gdNHd1SeNjdvAbWwwIz7xEscc/tQH/MZGvCXB1Qro3G9tnDds438C5N2dIk/M080G+L+Oz4RYysWxulyA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4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104</v>
      </c>
    </row>
    <row r="3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0"/>
      <c r="AT3" s="17" t="s">
        <v>86</v>
      </c>
    </row>
    <row r="4" ht="24.96" customHeight="1">
      <c r="B4" s="20"/>
      <c r="D4" s="146" t="s">
        <v>105</v>
      </c>
      <c r="L4" s="20"/>
      <c r="M4" s="147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8" t="s">
        <v>16</v>
      </c>
      <c r="L6" s="20"/>
    </row>
    <row r="7" ht="16.5" customHeight="1">
      <c r="B7" s="20"/>
      <c r="E7" s="149" t="str">
        <f>'Rekapitulace stavby'!K6</f>
        <v>MODERNIZACE VYŠŠÍ ODBORNÉ ŠKOLY A STŘEDNÍ PRŮMYSLOVÉ ŠKOLY, RYCHNOV NAD KNĚŽNOU</v>
      </c>
      <c r="F7" s="148"/>
      <c r="G7" s="148"/>
      <c r="H7" s="148"/>
      <c r="L7" s="20"/>
    </row>
    <row r="8">
      <c r="B8" s="20"/>
      <c r="D8" s="148" t="s">
        <v>106</v>
      </c>
      <c r="L8" s="20"/>
    </row>
    <row r="9" ht="16.5" customHeight="1">
      <c r="B9" s="20"/>
      <c r="E9" s="149" t="s">
        <v>107</v>
      </c>
      <c r="L9" s="20"/>
    </row>
    <row r="10" ht="12" customHeight="1">
      <c r="B10" s="20"/>
      <c r="D10" s="148" t="s">
        <v>108</v>
      </c>
      <c r="L10" s="20"/>
    </row>
    <row r="11" s="1" customFormat="1" ht="16.5" customHeight="1">
      <c r="B11" s="43"/>
      <c r="E11" s="162" t="s">
        <v>375</v>
      </c>
      <c r="F11" s="1"/>
      <c r="G11" s="1"/>
      <c r="H11" s="1"/>
      <c r="I11" s="150"/>
      <c r="L11" s="43"/>
    </row>
    <row r="12" s="1" customFormat="1" ht="12" customHeight="1">
      <c r="B12" s="43"/>
      <c r="D12" s="148" t="s">
        <v>376</v>
      </c>
      <c r="I12" s="150"/>
      <c r="L12" s="43"/>
    </row>
    <row r="13" s="1" customFormat="1" ht="36.96" customHeight="1">
      <c r="B13" s="43"/>
      <c r="E13" s="151" t="s">
        <v>377</v>
      </c>
      <c r="F13" s="1"/>
      <c r="G13" s="1"/>
      <c r="H13" s="1"/>
      <c r="I13" s="150"/>
      <c r="L13" s="43"/>
    </row>
    <row r="14" s="1" customFormat="1">
      <c r="B14" s="43"/>
      <c r="I14" s="150"/>
      <c r="L14" s="43"/>
    </row>
    <row r="15" s="1" customFormat="1" ht="12" customHeight="1">
      <c r="B15" s="43"/>
      <c r="D15" s="148" t="s">
        <v>18</v>
      </c>
      <c r="F15" s="136" t="s">
        <v>1</v>
      </c>
      <c r="I15" s="152" t="s">
        <v>19</v>
      </c>
      <c r="J15" s="136" t="s">
        <v>1</v>
      </c>
      <c r="L15" s="43"/>
    </row>
    <row r="16" s="1" customFormat="1" ht="12" customHeight="1">
      <c r="B16" s="43"/>
      <c r="D16" s="148" t="s">
        <v>20</v>
      </c>
      <c r="F16" s="136" t="s">
        <v>21</v>
      </c>
      <c r="I16" s="152" t="s">
        <v>22</v>
      </c>
      <c r="J16" s="153" t="str">
        <f>'Rekapitulace stavby'!AN8</f>
        <v>15. 8. 2019</v>
      </c>
      <c r="L16" s="43"/>
    </row>
    <row r="17" s="1" customFormat="1" ht="10.8" customHeight="1">
      <c r="B17" s="43"/>
      <c r="I17" s="150"/>
      <c r="L17" s="43"/>
    </row>
    <row r="18" s="1" customFormat="1" ht="12" customHeight="1">
      <c r="B18" s="43"/>
      <c r="D18" s="148" t="s">
        <v>24</v>
      </c>
      <c r="I18" s="152" t="s">
        <v>25</v>
      </c>
      <c r="J18" s="136" t="s">
        <v>1</v>
      </c>
      <c r="L18" s="43"/>
    </row>
    <row r="19" s="1" customFormat="1" ht="18" customHeight="1">
      <c r="B19" s="43"/>
      <c r="E19" s="136" t="s">
        <v>26</v>
      </c>
      <c r="I19" s="152" t="s">
        <v>27</v>
      </c>
      <c r="J19" s="136" t="s">
        <v>1</v>
      </c>
      <c r="L19" s="43"/>
    </row>
    <row r="20" s="1" customFormat="1" ht="6.96" customHeight="1">
      <c r="B20" s="43"/>
      <c r="I20" s="150"/>
      <c r="L20" s="43"/>
    </row>
    <row r="21" s="1" customFormat="1" ht="12" customHeight="1">
      <c r="B21" s="43"/>
      <c r="D21" s="148" t="s">
        <v>28</v>
      </c>
      <c r="I21" s="152" t="s">
        <v>25</v>
      </c>
      <c r="J21" s="33" t="str">
        <f>'Rekapitulace stavby'!AN13</f>
        <v>Vyplň údaj</v>
      </c>
      <c r="L21" s="43"/>
    </row>
    <row r="22" s="1" customFormat="1" ht="18" customHeight="1">
      <c r="B22" s="43"/>
      <c r="E22" s="33" t="str">
        <f>'Rekapitulace stavby'!E14</f>
        <v>Vyplň údaj</v>
      </c>
      <c r="F22" s="136"/>
      <c r="G22" s="136"/>
      <c r="H22" s="136"/>
      <c r="I22" s="152" t="s">
        <v>27</v>
      </c>
      <c r="J22" s="33" t="str">
        <f>'Rekapitulace stavby'!AN14</f>
        <v>Vyplň údaj</v>
      </c>
      <c r="L22" s="43"/>
    </row>
    <row r="23" s="1" customFormat="1" ht="6.96" customHeight="1">
      <c r="B23" s="43"/>
      <c r="I23" s="150"/>
      <c r="L23" s="43"/>
    </row>
    <row r="24" s="1" customFormat="1" ht="12" customHeight="1">
      <c r="B24" s="43"/>
      <c r="D24" s="148" t="s">
        <v>30</v>
      </c>
      <c r="I24" s="152" t="s">
        <v>25</v>
      </c>
      <c r="J24" s="136" t="s">
        <v>1</v>
      </c>
      <c r="L24" s="43"/>
    </row>
    <row r="25" s="1" customFormat="1" ht="18" customHeight="1">
      <c r="B25" s="43"/>
      <c r="E25" s="136" t="s">
        <v>31</v>
      </c>
      <c r="I25" s="152" t="s">
        <v>27</v>
      </c>
      <c r="J25" s="136" t="s">
        <v>1</v>
      </c>
      <c r="L25" s="43"/>
    </row>
    <row r="26" s="1" customFormat="1" ht="6.96" customHeight="1">
      <c r="B26" s="43"/>
      <c r="I26" s="150"/>
      <c r="L26" s="43"/>
    </row>
    <row r="27" s="1" customFormat="1" ht="12" customHeight="1">
      <c r="B27" s="43"/>
      <c r="D27" s="148" t="s">
        <v>33</v>
      </c>
      <c r="I27" s="152" t="s">
        <v>25</v>
      </c>
      <c r="J27" s="136" t="str">
        <f>IF('Rekapitulace stavby'!AN19="","",'Rekapitulace stavby'!AN19)</f>
        <v/>
      </c>
      <c r="L27" s="43"/>
    </row>
    <row r="28" s="1" customFormat="1" ht="18" customHeight="1">
      <c r="B28" s="43"/>
      <c r="E28" s="136" t="str">
        <f>IF('Rekapitulace stavby'!E20="","",'Rekapitulace stavby'!E20)</f>
        <v xml:space="preserve"> </v>
      </c>
      <c r="I28" s="152" t="s">
        <v>27</v>
      </c>
      <c r="J28" s="136" t="str">
        <f>IF('Rekapitulace stavby'!AN20="","",'Rekapitulace stavby'!AN20)</f>
        <v/>
      </c>
      <c r="L28" s="43"/>
    </row>
    <row r="29" s="1" customFormat="1" ht="6.96" customHeight="1">
      <c r="B29" s="43"/>
      <c r="I29" s="150"/>
      <c r="L29" s="43"/>
    </row>
    <row r="30" s="1" customFormat="1" ht="12" customHeight="1">
      <c r="B30" s="43"/>
      <c r="D30" s="148" t="s">
        <v>35</v>
      </c>
      <c r="I30" s="150"/>
      <c r="L30" s="43"/>
    </row>
    <row r="31" s="7" customFormat="1" ht="89.25" customHeight="1">
      <c r="B31" s="154"/>
      <c r="E31" s="155" t="s">
        <v>36</v>
      </c>
      <c r="F31" s="155"/>
      <c r="G31" s="155"/>
      <c r="H31" s="155"/>
      <c r="I31" s="156"/>
      <c r="L31" s="154"/>
    </row>
    <row r="32" s="1" customFormat="1" ht="6.96" customHeight="1">
      <c r="B32" s="43"/>
      <c r="I32" s="150"/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7"/>
      <c r="J33" s="78"/>
      <c r="K33" s="78"/>
      <c r="L33" s="43"/>
    </row>
    <row r="34" s="1" customFormat="1" ht="25.44" customHeight="1">
      <c r="B34" s="43"/>
      <c r="D34" s="158" t="s">
        <v>37</v>
      </c>
      <c r="I34" s="150"/>
      <c r="J34" s="159">
        <f>ROUND(J128, 2)</f>
        <v>0</v>
      </c>
      <c r="L34" s="43"/>
    </row>
    <row r="35" s="1" customFormat="1" ht="6.96" customHeight="1">
      <c r="B35" s="43"/>
      <c r="D35" s="78"/>
      <c r="E35" s="78"/>
      <c r="F35" s="78"/>
      <c r="G35" s="78"/>
      <c r="H35" s="78"/>
      <c r="I35" s="157"/>
      <c r="J35" s="78"/>
      <c r="K35" s="78"/>
      <c r="L35" s="43"/>
    </row>
    <row r="36" s="1" customFormat="1" ht="14.4" customHeight="1">
      <c r="B36" s="43"/>
      <c r="F36" s="160" t="s">
        <v>39</v>
      </c>
      <c r="I36" s="161" t="s">
        <v>38</v>
      </c>
      <c r="J36" s="160" t="s">
        <v>40</v>
      </c>
      <c r="L36" s="43"/>
    </row>
    <row r="37" s="1" customFormat="1" ht="14.4" customHeight="1">
      <c r="B37" s="43"/>
      <c r="D37" s="162" t="s">
        <v>41</v>
      </c>
      <c r="E37" s="148" t="s">
        <v>42</v>
      </c>
      <c r="F37" s="163">
        <f>ROUND((SUM(BE128:BE145)),  2)</f>
        <v>0</v>
      </c>
      <c r="I37" s="164">
        <v>0.20999999999999999</v>
      </c>
      <c r="J37" s="163">
        <f>ROUND(((SUM(BE128:BE145))*I37),  2)</f>
        <v>0</v>
      </c>
      <c r="L37" s="43"/>
    </row>
    <row r="38" s="1" customFormat="1" ht="14.4" customHeight="1">
      <c r="B38" s="43"/>
      <c r="E38" s="148" t="s">
        <v>43</v>
      </c>
      <c r="F38" s="163">
        <f>ROUND((SUM(BF128:BF145)),  2)</f>
        <v>0</v>
      </c>
      <c r="I38" s="164">
        <v>0.14999999999999999</v>
      </c>
      <c r="J38" s="163">
        <f>ROUND(((SUM(BF128:BF145))*I38),  2)</f>
        <v>0</v>
      </c>
      <c r="L38" s="43"/>
    </row>
    <row r="39" hidden="1" s="1" customFormat="1" ht="14.4" customHeight="1">
      <c r="B39" s="43"/>
      <c r="E39" s="148" t="s">
        <v>44</v>
      </c>
      <c r="F39" s="163">
        <f>ROUND((SUM(BG128:BG145)),  2)</f>
        <v>0</v>
      </c>
      <c r="I39" s="164">
        <v>0.20999999999999999</v>
      </c>
      <c r="J39" s="163">
        <f>0</f>
        <v>0</v>
      </c>
      <c r="L39" s="43"/>
    </row>
    <row r="40" hidden="1" s="1" customFormat="1" ht="14.4" customHeight="1">
      <c r="B40" s="43"/>
      <c r="E40" s="148" t="s">
        <v>45</v>
      </c>
      <c r="F40" s="163">
        <f>ROUND((SUM(BH128:BH145)),  2)</f>
        <v>0</v>
      </c>
      <c r="I40" s="164">
        <v>0.14999999999999999</v>
      </c>
      <c r="J40" s="163">
        <f>0</f>
        <v>0</v>
      </c>
      <c r="L40" s="43"/>
    </row>
    <row r="41" hidden="1" s="1" customFormat="1" ht="14.4" customHeight="1">
      <c r="B41" s="43"/>
      <c r="E41" s="148" t="s">
        <v>46</v>
      </c>
      <c r="F41" s="163">
        <f>ROUND((SUM(BI128:BI145)),  2)</f>
        <v>0</v>
      </c>
      <c r="I41" s="164">
        <v>0</v>
      </c>
      <c r="J41" s="163">
        <f>0</f>
        <v>0</v>
      </c>
      <c r="L41" s="43"/>
    </row>
    <row r="42" s="1" customFormat="1" ht="6.96" customHeight="1">
      <c r="B42" s="43"/>
      <c r="I42" s="150"/>
      <c r="L42" s="43"/>
    </row>
    <row r="43" s="1" customFormat="1" ht="25.44" customHeight="1">
      <c r="B43" s="43"/>
      <c r="C43" s="165"/>
      <c r="D43" s="166" t="s">
        <v>47</v>
      </c>
      <c r="E43" s="167"/>
      <c r="F43" s="167"/>
      <c r="G43" s="168" t="s">
        <v>48</v>
      </c>
      <c r="H43" s="169" t="s">
        <v>49</v>
      </c>
      <c r="I43" s="170"/>
      <c r="J43" s="171">
        <f>SUM(J34:J41)</f>
        <v>0</v>
      </c>
      <c r="K43" s="172"/>
      <c r="L43" s="43"/>
    </row>
    <row r="44" s="1" customFormat="1" ht="14.4" customHeight="1">
      <c r="B44" s="43"/>
      <c r="I44" s="150"/>
      <c r="L44" s="43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3" t="s">
        <v>50</v>
      </c>
      <c r="E50" s="174"/>
      <c r="F50" s="174"/>
      <c r="G50" s="173" t="s">
        <v>51</v>
      </c>
      <c r="H50" s="174"/>
      <c r="I50" s="175"/>
      <c r="J50" s="174"/>
      <c r="K50" s="174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6" t="s">
        <v>52</v>
      </c>
      <c r="E61" s="177"/>
      <c r="F61" s="178" t="s">
        <v>53</v>
      </c>
      <c r="G61" s="176" t="s">
        <v>52</v>
      </c>
      <c r="H61" s="177"/>
      <c r="I61" s="179"/>
      <c r="J61" s="180" t="s">
        <v>53</v>
      </c>
      <c r="K61" s="177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3" t="s">
        <v>54</v>
      </c>
      <c r="E65" s="174"/>
      <c r="F65" s="174"/>
      <c r="G65" s="173" t="s">
        <v>55</v>
      </c>
      <c r="H65" s="174"/>
      <c r="I65" s="175"/>
      <c r="J65" s="174"/>
      <c r="K65" s="174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6" t="s">
        <v>52</v>
      </c>
      <c r="E76" s="177"/>
      <c r="F76" s="178" t="s">
        <v>53</v>
      </c>
      <c r="G76" s="176" t="s">
        <v>52</v>
      </c>
      <c r="H76" s="177"/>
      <c r="I76" s="179"/>
      <c r="J76" s="180" t="s">
        <v>53</v>
      </c>
      <c r="K76" s="177"/>
      <c r="L76" s="43"/>
    </row>
    <row r="77" s="1" customFormat="1" ht="14.4" customHeight="1"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43"/>
    </row>
    <row r="81" s="1" customFormat="1" ht="6.96" customHeight="1"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43"/>
    </row>
    <row r="82" s="1" customFormat="1" ht="24.96" customHeight="1">
      <c r="B82" s="38"/>
      <c r="C82" s="23" t="s">
        <v>110</v>
      </c>
      <c r="D82" s="39"/>
      <c r="E82" s="39"/>
      <c r="F82" s="39"/>
      <c r="G82" s="39"/>
      <c r="H82" s="39"/>
      <c r="I82" s="150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50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50"/>
      <c r="J84" s="39"/>
      <c r="K84" s="39"/>
      <c r="L84" s="43"/>
    </row>
    <row r="85" s="1" customFormat="1" ht="16.5" customHeight="1">
      <c r="B85" s="38"/>
      <c r="C85" s="39"/>
      <c r="D85" s="39"/>
      <c r="E85" s="187" t="str">
        <f>E7</f>
        <v>MODERNIZACE VYŠŠÍ ODBORNÉ ŠKOLY A STŘEDNÍ PRŮMYSLOVÉ ŠKOLY, RYCHNOV NAD KNĚŽNOU</v>
      </c>
      <c r="F85" s="32"/>
      <c r="G85" s="32"/>
      <c r="H85" s="32"/>
      <c r="I85" s="150"/>
      <c r="J85" s="39"/>
      <c r="K85" s="39"/>
      <c r="L85" s="43"/>
    </row>
    <row r="86" ht="12" customHeight="1">
      <c r="B86" s="21"/>
      <c r="C86" s="32" t="s">
        <v>106</v>
      </c>
      <c r="D86" s="22"/>
      <c r="E86" s="22"/>
      <c r="F86" s="22"/>
      <c r="G86" s="22"/>
      <c r="H86" s="22"/>
      <c r="I86" s="142"/>
      <c r="J86" s="22"/>
      <c r="K86" s="22"/>
      <c r="L86" s="20"/>
    </row>
    <row r="87" ht="16.5" customHeight="1">
      <c r="B87" s="21"/>
      <c r="C87" s="22"/>
      <c r="D87" s="22"/>
      <c r="E87" s="187" t="s">
        <v>107</v>
      </c>
      <c r="F87" s="22"/>
      <c r="G87" s="22"/>
      <c r="H87" s="22"/>
      <c r="I87" s="142"/>
      <c r="J87" s="22"/>
      <c r="K87" s="22"/>
      <c r="L87" s="20"/>
    </row>
    <row r="88" ht="12" customHeight="1">
      <c r="B88" s="21"/>
      <c r="C88" s="32" t="s">
        <v>108</v>
      </c>
      <c r="D88" s="22"/>
      <c r="E88" s="22"/>
      <c r="F88" s="22"/>
      <c r="G88" s="22"/>
      <c r="H88" s="22"/>
      <c r="I88" s="142"/>
      <c r="J88" s="22"/>
      <c r="K88" s="22"/>
      <c r="L88" s="20"/>
    </row>
    <row r="89" s="1" customFormat="1" ht="16.5" customHeight="1">
      <c r="B89" s="38"/>
      <c r="C89" s="39"/>
      <c r="D89" s="39"/>
      <c r="E89" s="298" t="s">
        <v>375</v>
      </c>
      <c r="F89" s="39"/>
      <c r="G89" s="39"/>
      <c r="H89" s="39"/>
      <c r="I89" s="150"/>
      <c r="J89" s="39"/>
      <c r="K89" s="39"/>
      <c r="L89" s="43"/>
    </row>
    <row r="90" s="1" customFormat="1" ht="12" customHeight="1">
      <c r="B90" s="38"/>
      <c r="C90" s="32" t="s">
        <v>376</v>
      </c>
      <c r="D90" s="39"/>
      <c r="E90" s="39"/>
      <c r="F90" s="39"/>
      <c r="G90" s="39"/>
      <c r="H90" s="39"/>
      <c r="I90" s="150"/>
      <c r="J90" s="39"/>
      <c r="K90" s="39"/>
      <c r="L90" s="43"/>
    </row>
    <row r="91" s="1" customFormat="1" ht="16.5" customHeight="1">
      <c r="B91" s="38"/>
      <c r="C91" s="39"/>
      <c r="D91" s="39"/>
      <c r="E91" s="71" t="str">
        <f>E13</f>
        <v>D.1.4.2 - Silnoproudá elektrotechnika</v>
      </c>
      <c r="F91" s="39"/>
      <c r="G91" s="39"/>
      <c r="H91" s="39"/>
      <c r="I91" s="150"/>
      <c r="J91" s="39"/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50"/>
      <c r="J92" s="39"/>
      <c r="K92" s="39"/>
      <c r="L92" s="43"/>
    </row>
    <row r="93" s="1" customFormat="1" ht="12" customHeight="1">
      <c r="B93" s="38"/>
      <c r="C93" s="32" t="s">
        <v>20</v>
      </c>
      <c r="D93" s="39"/>
      <c r="E93" s="39"/>
      <c r="F93" s="27" t="str">
        <f>F16</f>
        <v xml:space="preserve">AREÁL SOU NA JAMÁCH </v>
      </c>
      <c r="G93" s="39"/>
      <c r="H93" s="39"/>
      <c r="I93" s="152" t="s">
        <v>22</v>
      </c>
      <c r="J93" s="74" t="str">
        <f>IF(J16="","",J16)</f>
        <v>15. 8. 2019</v>
      </c>
      <c r="K93" s="39"/>
      <c r="L93" s="43"/>
    </row>
    <row r="94" s="1" customFormat="1" ht="6.96" customHeight="1">
      <c r="B94" s="38"/>
      <c r="C94" s="39"/>
      <c r="D94" s="39"/>
      <c r="E94" s="39"/>
      <c r="F94" s="39"/>
      <c r="G94" s="39"/>
      <c r="H94" s="39"/>
      <c r="I94" s="150"/>
      <c r="J94" s="39"/>
      <c r="K94" s="39"/>
      <c r="L94" s="43"/>
    </row>
    <row r="95" s="1" customFormat="1" ht="27.9" customHeight="1">
      <c r="B95" s="38"/>
      <c r="C95" s="32" t="s">
        <v>24</v>
      </c>
      <c r="D95" s="39"/>
      <c r="E95" s="39"/>
      <c r="F95" s="27" t="str">
        <f>E19</f>
        <v xml:space="preserve">KRÁLOVÉHRADECKÝ KRAJ </v>
      </c>
      <c r="G95" s="39"/>
      <c r="H95" s="39"/>
      <c r="I95" s="152" t="s">
        <v>30</v>
      </c>
      <c r="J95" s="36" t="str">
        <f>E25</f>
        <v>KANIA a.s., Ostrava</v>
      </c>
      <c r="K95" s="39"/>
      <c r="L95" s="43"/>
    </row>
    <row r="96" s="1" customFormat="1" ht="15.15" customHeight="1">
      <c r="B96" s="38"/>
      <c r="C96" s="32" t="s">
        <v>28</v>
      </c>
      <c r="D96" s="39"/>
      <c r="E96" s="39"/>
      <c r="F96" s="27" t="str">
        <f>IF(E22="","",E22)</f>
        <v>Vyplň údaj</v>
      </c>
      <c r="G96" s="39"/>
      <c r="H96" s="39"/>
      <c r="I96" s="152" t="s">
        <v>33</v>
      </c>
      <c r="J96" s="36" t="str">
        <f>E28</f>
        <v xml:space="preserve"> </v>
      </c>
      <c r="K96" s="39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50"/>
      <c r="J97" s="39"/>
      <c r="K97" s="39"/>
      <c r="L97" s="43"/>
    </row>
    <row r="98" s="1" customFormat="1" ht="29.28" customHeight="1">
      <c r="B98" s="38"/>
      <c r="C98" s="188" t="s">
        <v>111</v>
      </c>
      <c r="D98" s="189"/>
      <c r="E98" s="189"/>
      <c r="F98" s="189"/>
      <c r="G98" s="189"/>
      <c r="H98" s="189"/>
      <c r="I98" s="190"/>
      <c r="J98" s="191" t="s">
        <v>112</v>
      </c>
      <c r="K98" s="189"/>
      <c r="L98" s="43"/>
    </row>
    <row r="99" s="1" customFormat="1" ht="10.32" customHeight="1">
      <c r="B99" s="38"/>
      <c r="C99" s="39"/>
      <c r="D99" s="39"/>
      <c r="E99" s="39"/>
      <c r="F99" s="39"/>
      <c r="G99" s="39"/>
      <c r="H99" s="39"/>
      <c r="I99" s="150"/>
      <c r="J99" s="39"/>
      <c r="K99" s="39"/>
      <c r="L99" s="43"/>
    </row>
    <row r="100" s="1" customFormat="1" ht="22.8" customHeight="1">
      <c r="B100" s="38"/>
      <c r="C100" s="192" t="s">
        <v>113</v>
      </c>
      <c r="D100" s="39"/>
      <c r="E100" s="39"/>
      <c r="F100" s="39"/>
      <c r="G100" s="39"/>
      <c r="H100" s="39"/>
      <c r="I100" s="150"/>
      <c r="J100" s="105">
        <f>J128</f>
        <v>0</v>
      </c>
      <c r="K100" s="39"/>
      <c r="L100" s="43"/>
      <c r="AU100" s="17" t="s">
        <v>114</v>
      </c>
    </row>
    <row r="101" s="8" customFormat="1" ht="24.96" customHeight="1">
      <c r="B101" s="193"/>
      <c r="C101" s="194"/>
      <c r="D101" s="195" t="s">
        <v>175</v>
      </c>
      <c r="E101" s="196"/>
      <c r="F101" s="196"/>
      <c r="G101" s="196"/>
      <c r="H101" s="196"/>
      <c r="I101" s="197"/>
      <c r="J101" s="198">
        <f>J129</f>
        <v>0</v>
      </c>
      <c r="K101" s="194"/>
      <c r="L101" s="199"/>
    </row>
    <row r="102" s="9" customFormat="1" ht="19.92" customHeight="1">
      <c r="B102" s="200"/>
      <c r="C102" s="128"/>
      <c r="D102" s="201" t="s">
        <v>176</v>
      </c>
      <c r="E102" s="202"/>
      <c r="F102" s="202"/>
      <c r="G102" s="202"/>
      <c r="H102" s="202"/>
      <c r="I102" s="203"/>
      <c r="J102" s="204">
        <f>J130</f>
        <v>0</v>
      </c>
      <c r="K102" s="128"/>
      <c r="L102" s="205"/>
    </row>
    <row r="103" s="8" customFormat="1" ht="24.96" customHeight="1">
      <c r="B103" s="193"/>
      <c r="C103" s="194"/>
      <c r="D103" s="195" t="s">
        <v>183</v>
      </c>
      <c r="E103" s="196"/>
      <c r="F103" s="196"/>
      <c r="G103" s="196"/>
      <c r="H103" s="196"/>
      <c r="I103" s="197"/>
      <c r="J103" s="198">
        <f>J135</f>
        <v>0</v>
      </c>
      <c r="K103" s="194"/>
      <c r="L103" s="199"/>
    </row>
    <row r="104" s="9" customFormat="1" ht="19.92" customHeight="1">
      <c r="B104" s="200"/>
      <c r="C104" s="128"/>
      <c r="D104" s="201" t="s">
        <v>378</v>
      </c>
      <c r="E104" s="202"/>
      <c r="F104" s="202"/>
      <c r="G104" s="202"/>
      <c r="H104" s="202"/>
      <c r="I104" s="203"/>
      <c r="J104" s="204">
        <f>J136</f>
        <v>0</v>
      </c>
      <c r="K104" s="128"/>
      <c r="L104" s="205"/>
    </row>
    <row r="105" s="1" customFormat="1" ht="21.84" customHeight="1">
      <c r="B105" s="38"/>
      <c r="C105" s="39"/>
      <c r="D105" s="39"/>
      <c r="E105" s="39"/>
      <c r="F105" s="39"/>
      <c r="G105" s="39"/>
      <c r="H105" s="39"/>
      <c r="I105" s="150"/>
      <c r="J105" s="39"/>
      <c r="K105" s="39"/>
      <c r="L105" s="43"/>
    </row>
    <row r="106" s="1" customFormat="1" ht="6.96" customHeight="1">
      <c r="B106" s="61"/>
      <c r="C106" s="62"/>
      <c r="D106" s="62"/>
      <c r="E106" s="62"/>
      <c r="F106" s="62"/>
      <c r="G106" s="62"/>
      <c r="H106" s="62"/>
      <c r="I106" s="183"/>
      <c r="J106" s="62"/>
      <c r="K106" s="62"/>
      <c r="L106" s="43"/>
    </row>
    <row r="110" s="1" customFormat="1" ht="6.96" customHeight="1">
      <c r="B110" s="63"/>
      <c r="C110" s="64"/>
      <c r="D110" s="64"/>
      <c r="E110" s="64"/>
      <c r="F110" s="64"/>
      <c r="G110" s="64"/>
      <c r="H110" s="64"/>
      <c r="I110" s="186"/>
      <c r="J110" s="64"/>
      <c r="K110" s="64"/>
      <c r="L110" s="43"/>
    </row>
    <row r="111" s="1" customFormat="1" ht="24.96" customHeight="1">
      <c r="B111" s="38"/>
      <c r="C111" s="23" t="s">
        <v>120</v>
      </c>
      <c r="D111" s="39"/>
      <c r="E111" s="39"/>
      <c r="F111" s="39"/>
      <c r="G111" s="39"/>
      <c r="H111" s="39"/>
      <c r="I111" s="150"/>
      <c r="J111" s="39"/>
      <c r="K111" s="39"/>
      <c r="L111" s="43"/>
    </row>
    <row r="112" s="1" customFormat="1" ht="6.96" customHeight="1">
      <c r="B112" s="38"/>
      <c r="C112" s="39"/>
      <c r="D112" s="39"/>
      <c r="E112" s="39"/>
      <c r="F112" s="39"/>
      <c r="G112" s="39"/>
      <c r="H112" s="39"/>
      <c r="I112" s="150"/>
      <c r="J112" s="39"/>
      <c r="K112" s="39"/>
      <c r="L112" s="43"/>
    </row>
    <row r="113" s="1" customFormat="1" ht="12" customHeight="1">
      <c r="B113" s="38"/>
      <c r="C113" s="32" t="s">
        <v>16</v>
      </c>
      <c r="D113" s="39"/>
      <c r="E113" s="39"/>
      <c r="F113" s="39"/>
      <c r="G113" s="39"/>
      <c r="H113" s="39"/>
      <c r="I113" s="150"/>
      <c r="J113" s="39"/>
      <c r="K113" s="39"/>
      <c r="L113" s="43"/>
    </row>
    <row r="114" s="1" customFormat="1" ht="16.5" customHeight="1">
      <c r="B114" s="38"/>
      <c r="C114" s="39"/>
      <c r="D114" s="39"/>
      <c r="E114" s="187" t="str">
        <f>E7</f>
        <v>MODERNIZACE VYŠŠÍ ODBORNÉ ŠKOLY A STŘEDNÍ PRŮMYSLOVÉ ŠKOLY, RYCHNOV NAD KNĚŽNOU</v>
      </c>
      <c r="F114" s="32"/>
      <c r="G114" s="32"/>
      <c r="H114" s="32"/>
      <c r="I114" s="150"/>
      <c r="J114" s="39"/>
      <c r="K114" s="39"/>
      <c r="L114" s="43"/>
    </row>
    <row r="115" ht="12" customHeight="1">
      <c r="B115" s="21"/>
      <c r="C115" s="32" t="s">
        <v>106</v>
      </c>
      <c r="D115" s="22"/>
      <c r="E115" s="22"/>
      <c r="F115" s="22"/>
      <c r="G115" s="22"/>
      <c r="H115" s="22"/>
      <c r="I115" s="142"/>
      <c r="J115" s="22"/>
      <c r="K115" s="22"/>
      <c r="L115" s="20"/>
    </row>
    <row r="116" ht="16.5" customHeight="1">
      <c r="B116" s="21"/>
      <c r="C116" s="22"/>
      <c r="D116" s="22"/>
      <c r="E116" s="187" t="s">
        <v>107</v>
      </c>
      <c r="F116" s="22"/>
      <c r="G116" s="22"/>
      <c r="H116" s="22"/>
      <c r="I116" s="142"/>
      <c r="J116" s="22"/>
      <c r="K116" s="22"/>
      <c r="L116" s="20"/>
    </row>
    <row r="117" ht="12" customHeight="1">
      <c r="B117" s="21"/>
      <c r="C117" s="32" t="s">
        <v>108</v>
      </c>
      <c r="D117" s="22"/>
      <c r="E117" s="22"/>
      <c r="F117" s="22"/>
      <c r="G117" s="22"/>
      <c r="H117" s="22"/>
      <c r="I117" s="142"/>
      <c r="J117" s="22"/>
      <c r="K117" s="22"/>
      <c r="L117" s="20"/>
    </row>
    <row r="118" s="1" customFormat="1" ht="16.5" customHeight="1">
      <c r="B118" s="38"/>
      <c r="C118" s="39"/>
      <c r="D118" s="39"/>
      <c r="E118" s="298" t="s">
        <v>375</v>
      </c>
      <c r="F118" s="39"/>
      <c r="G118" s="39"/>
      <c r="H118" s="39"/>
      <c r="I118" s="150"/>
      <c r="J118" s="39"/>
      <c r="K118" s="39"/>
      <c r="L118" s="43"/>
    </row>
    <row r="119" s="1" customFormat="1" ht="12" customHeight="1">
      <c r="B119" s="38"/>
      <c r="C119" s="32" t="s">
        <v>376</v>
      </c>
      <c r="D119" s="39"/>
      <c r="E119" s="39"/>
      <c r="F119" s="39"/>
      <c r="G119" s="39"/>
      <c r="H119" s="39"/>
      <c r="I119" s="150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E13</f>
        <v>D.1.4.2 - Silnoproudá elektrotechnika</v>
      </c>
      <c r="F120" s="39"/>
      <c r="G120" s="39"/>
      <c r="H120" s="39"/>
      <c r="I120" s="150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50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F16</f>
        <v xml:space="preserve">AREÁL SOU NA JAMÁCH </v>
      </c>
      <c r="G122" s="39"/>
      <c r="H122" s="39"/>
      <c r="I122" s="152" t="s">
        <v>22</v>
      </c>
      <c r="J122" s="74" t="str">
        <f>IF(J16="","",J16)</f>
        <v>15. 8. 2019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50"/>
      <c r="J123" s="39"/>
      <c r="K123" s="39"/>
      <c r="L123" s="43"/>
    </row>
    <row r="124" s="1" customFormat="1" ht="27.9" customHeight="1">
      <c r="B124" s="38"/>
      <c r="C124" s="32" t="s">
        <v>24</v>
      </c>
      <c r="D124" s="39"/>
      <c r="E124" s="39"/>
      <c r="F124" s="27" t="str">
        <f>E19</f>
        <v xml:space="preserve">KRÁLOVÉHRADECKÝ KRAJ </v>
      </c>
      <c r="G124" s="39"/>
      <c r="H124" s="39"/>
      <c r="I124" s="152" t="s">
        <v>30</v>
      </c>
      <c r="J124" s="36" t="str">
        <f>E25</f>
        <v>KANIA a.s., Ostrava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IF(E22="","",E22)</f>
        <v>Vyplň údaj</v>
      </c>
      <c r="G125" s="39"/>
      <c r="H125" s="39"/>
      <c r="I125" s="152" t="s">
        <v>33</v>
      </c>
      <c r="J125" s="36" t="str">
        <f>E28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50"/>
      <c r="J126" s="39"/>
      <c r="K126" s="39"/>
      <c r="L126" s="43"/>
    </row>
    <row r="127" s="10" customFormat="1" ht="29.28" customHeight="1">
      <c r="B127" s="206"/>
      <c r="C127" s="207" t="s">
        <v>121</v>
      </c>
      <c r="D127" s="208" t="s">
        <v>62</v>
      </c>
      <c r="E127" s="208" t="s">
        <v>58</v>
      </c>
      <c r="F127" s="208" t="s">
        <v>59</v>
      </c>
      <c r="G127" s="208" t="s">
        <v>122</v>
      </c>
      <c r="H127" s="208" t="s">
        <v>123</v>
      </c>
      <c r="I127" s="209" t="s">
        <v>124</v>
      </c>
      <c r="J127" s="208" t="s">
        <v>112</v>
      </c>
      <c r="K127" s="210" t="s">
        <v>125</v>
      </c>
      <c r="L127" s="211"/>
      <c r="M127" s="95" t="s">
        <v>1</v>
      </c>
      <c r="N127" s="96" t="s">
        <v>41</v>
      </c>
      <c r="O127" s="96" t="s">
        <v>126</v>
      </c>
      <c r="P127" s="96" t="s">
        <v>127</v>
      </c>
      <c r="Q127" s="96" t="s">
        <v>128</v>
      </c>
      <c r="R127" s="96" t="s">
        <v>129</v>
      </c>
      <c r="S127" s="96" t="s">
        <v>130</v>
      </c>
      <c r="T127" s="97" t="s">
        <v>131</v>
      </c>
    </row>
    <row r="128" s="1" customFormat="1" ht="22.8" customHeight="1">
      <c r="B128" s="38"/>
      <c r="C128" s="102" t="s">
        <v>132</v>
      </c>
      <c r="D128" s="39"/>
      <c r="E128" s="39"/>
      <c r="F128" s="39"/>
      <c r="G128" s="39"/>
      <c r="H128" s="39"/>
      <c r="I128" s="150"/>
      <c r="J128" s="212">
        <f>BK128</f>
        <v>0</v>
      </c>
      <c r="K128" s="39"/>
      <c r="L128" s="43"/>
      <c r="M128" s="98"/>
      <c r="N128" s="99"/>
      <c r="O128" s="99"/>
      <c r="P128" s="213">
        <f>P129+P135</f>
        <v>0</v>
      </c>
      <c r="Q128" s="99"/>
      <c r="R128" s="213">
        <f>R129+R135</f>
        <v>0.098209999999999992</v>
      </c>
      <c r="S128" s="99"/>
      <c r="T128" s="214">
        <f>T129+T135</f>
        <v>0</v>
      </c>
      <c r="AT128" s="17" t="s">
        <v>76</v>
      </c>
      <c r="AU128" s="17" t="s">
        <v>114</v>
      </c>
      <c r="BK128" s="215">
        <f>BK129+BK135</f>
        <v>0</v>
      </c>
    </row>
    <row r="129" s="11" customFormat="1" ht="25.92" customHeight="1">
      <c r="B129" s="216"/>
      <c r="C129" s="217"/>
      <c r="D129" s="218" t="s">
        <v>76</v>
      </c>
      <c r="E129" s="219" t="s">
        <v>189</v>
      </c>
      <c r="F129" s="219" t="s">
        <v>190</v>
      </c>
      <c r="G129" s="217"/>
      <c r="H129" s="217"/>
      <c r="I129" s="220"/>
      <c r="J129" s="221">
        <f>BK129</f>
        <v>0</v>
      </c>
      <c r="K129" s="217"/>
      <c r="L129" s="222"/>
      <c r="M129" s="223"/>
      <c r="N129" s="224"/>
      <c r="O129" s="224"/>
      <c r="P129" s="225">
        <f>P130</f>
        <v>0</v>
      </c>
      <c r="Q129" s="224"/>
      <c r="R129" s="225">
        <f>R130</f>
        <v>0</v>
      </c>
      <c r="S129" s="224"/>
      <c r="T129" s="226">
        <f>T130</f>
        <v>0</v>
      </c>
      <c r="AR129" s="227" t="s">
        <v>84</v>
      </c>
      <c r="AT129" s="228" t="s">
        <v>76</v>
      </c>
      <c r="AU129" s="228" t="s">
        <v>77</v>
      </c>
      <c r="AY129" s="227" t="s">
        <v>135</v>
      </c>
      <c r="BK129" s="229">
        <f>BK130</f>
        <v>0</v>
      </c>
    </row>
    <row r="130" s="11" customFormat="1" ht="22.8" customHeight="1">
      <c r="B130" s="216"/>
      <c r="C130" s="217"/>
      <c r="D130" s="218" t="s">
        <v>76</v>
      </c>
      <c r="E130" s="230" t="s">
        <v>84</v>
      </c>
      <c r="F130" s="230" t="s">
        <v>191</v>
      </c>
      <c r="G130" s="217"/>
      <c r="H130" s="217"/>
      <c r="I130" s="220"/>
      <c r="J130" s="231">
        <f>BK130</f>
        <v>0</v>
      </c>
      <c r="K130" s="217"/>
      <c r="L130" s="222"/>
      <c r="M130" s="223"/>
      <c r="N130" s="224"/>
      <c r="O130" s="224"/>
      <c r="P130" s="225">
        <f>SUM(P131:P134)</f>
        <v>0</v>
      </c>
      <c r="Q130" s="224"/>
      <c r="R130" s="225">
        <f>SUM(R131:R134)</f>
        <v>0</v>
      </c>
      <c r="S130" s="224"/>
      <c r="T130" s="226">
        <f>SUM(T131:T134)</f>
        <v>0</v>
      </c>
      <c r="AR130" s="227" t="s">
        <v>84</v>
      </c>
      <c r="AT130" s="228" t="s">
        <v>76</v>
      </c>
      <c r="AU130" s="228" t="s">
        <v>84</v>
      </c>
      <c r="AY130" s="227" t="s">
        <v>135</v>
      </c>
      <c r="BK130" s="229">
        <f>SUM(BK131:BK134)</f>
        <v>0</v>
      </c>
    </row>
    <row r="131" s="1" customFormat="1" ht="16.5" customHeight="1">
      <c r="B131" s="38"/>
      <c r="C131" s="232" t="s">
        <v>84</v>
      </c>
      <c r="D131" s="232" t="s">
        <v>138</v>
      </c>
      <c r="E131" s="233" t="s">
        <v>379</v>
      </c>
      <c r="F131" s="234" t="s">
        <v>380</v>
      </c>
      <c r="G131" s="235" t="s">
        <v>204</v>
      </c>
      <c r="H131" s="236">
        <v>51.240000000000002</v>
      </c>
      <c r="I131" s="237"/>
      <c r="J131" s="238">
        <f>ROUND(I131*H131,2)</f>
        <v>0</v>
      </c>
      <c r="K131" s="234" t="s">
        <v>142</v>
      </c>
      <c r="L131" s="43"/>
      <c r="M131" s="239" t="s">
        <v>1</v>
      </c>
      <c r="N131" s="240" t="s">
        <v>42</v>
      </c>
      <c r="O131" s="86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AR131" s="243" t="s">
        <v>159</v>
      </c>
      <c r="AT131" s="243" t="s">
        <v>138</v>
      </c>
      <c r="AU131" s="243" t="s">
        <v>86</v>
      </c>
      <c r="AY131" s="17" t="s">
        <v>135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7" t="s">
        <v>84</v>
      </c>
      <c r="BK131" s="244">
        <f>ROUND(I131*H131,2)</f>
        <v>0</v>
      </c>
      <c r="BL131" s="17" t="s">
        <v>159</v>
      </c>
      <c r="BM131" s="243" t="s">
        <v>381</v>
      </c>
    </row>
    <row r="132" s="12" customFormat="1">
      <c r="B132" s="251"/>
      <c r="C132" s="252"/>
      <c r="D132" s="245" t="s">
        <v>196</v>
      </c>
      <c r="E132" s="253" t="s">
        <v>1</v>
      </c>
      <c r="F132" s="254" t="s">
        <v>382</v>
      </c>
      <c r="G132" s="252"/>
      <c r="H132" s="255">
        <v>51.240000000000002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AT132" s="261" t="s">
        <v>196</v>
      </c>
      <c r="AU132" s="261" t="s">
        <v>86</v>
      </c>
      <c r="AV132" s="12" t="s">
        <v>86</v>
      </c>
      <c r="AW132" s="12" t="s">
        <v>32</v>
      </c>
      <c r="AX132" s="12" t="s">
        <v>77</v>
      </c>
      <c r="AY132" s="261" t="s">
        <v>135</v>
      </c>
    </row>
    <row r="133" s="13" customFormat="1">
      <c r="B133" s="262"/>
      <c r="C133" s="263"/>
      <c r="D133" s="245" t="s">
        <v>196</v>
      </c>
      <c r="E133" s="264" t="s">
        <v>1</v>
      </c>
      <c r="F133" s="265" t="s">
        <v>198</v>
      </c>
      <c r="G133" s="263"/>
      <c r="H133" s="266">
        <v>51.240000000000002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AT133" s="272" t="s">
        <v>196</v>
      </c>
      <c r="AU133" s="272" t="s">
        <v>86</v>
      </c>
      <c r="AV133" s="13" t="s">
        <v>159</v>
      </c>
      <c r="AW133" s="13" t="s">
        <v>32</v>
      </c>
      <c r="AX133" s="13" t="s">
        <v>84</v>
      </c>
      <c r="AY133" s="272" t="s">
        <v>135</v>
      </c>
    </row>
    <row r="134" s="1" customFormat="1" ht="16.5" customHeight="1">
      <c r="B134" s="38"/>
      <c r="C134" s="232" t="s">
        <v>86</v>
      </c>
      <c r="D134" s="232" t="s">
        <v>138</v>
      </c>
      <c r="E134" s="233" t="s">
        <v>231</v>
      </c>
      <c r="F134" s="234" t="s">
        <v>232</v>
      </c>
      <c r="G134" s="235" t="s">
        <v>204</v>
      </c>
      <c r="H134" s="236">
        <v>51.240000000000002</v>
      </c>
      <c r="I134" s="237"/>
      <c r="J134" s="238">
        <f>ROUND(I134*H134,2)</f>
        <v>0</v>
      </c>
      <c r="K134" s="234" t="s">
        <v>142</v>
      </c>
      <c r="L134" s="43"/>
      <c r="M134" s="239" t="s">
        <v>1</v>
      </c>
      <c r="N134" s="240" t="s">
        <v>42</v>
      </c>
      <c r="O134" s="86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AR134" s="243" t="s">
        <v>159</v>
      </c>
      <c r="AT134" s="243" t="s">
        <v>138</v>
      </c>
      <c r="AU134" s="243" t="s">
        <v>86</v>
      </c>
      <c r="AY134" s="17" t="s">
        <v>135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7" t="s">
        <v>84</v>
      </c>
      <c r="BK134" s="244">
        <f>ROUND(I134*H134,2)</f>
        <v>0</v>
      </c>
      <c r="BL134" s="17" t="s">
        <v>159</v>
      </c>
      <c r="BM134" s="243" t="s">
        <v>383</v>
      </c>
    </row>
    <row r="135" s="11" customFormat="1" ht="25.92" customHeight="1">
      <c r="B135" s="216"/>
      <c r="C135" s="217"/>
      <c r="D135" s="218" t="s">
        <v>76</v>
      </c>
      <c r="E135" s="219" t="s">
        <v>324</v>
      </c>
      <c r="F135" s="219" t="s">
        <v>325</v>
      </c>
      <c r="G135" s="217"/>
      <c r="H135" s="217"/>
      <c r="I135" s="220"/>
      <c r="J135" s="221">
        <f>BK135</f>
        <v>0</v>
      </c>
      <c r="K135" s="217"/>
      <c r="L135" s="222"/>
      <c r="M135" s="223"/>
      <c r="N135" s="224"/>
      <c r="O135" s="224"/>
      <c r="P135" s="225">
        <f>P136</f>
        <v>0</v>
      </c>
      <c r="Q135" s="224"/>
      <c r="R135" s="225">
        <f>R136</f>
        <v>0.098209999999999992</v>
      </c>
      <c r="S135" s="224"/>
      <c r="T135" s="226">
        <f>T136</f>
        <v>0</v>
      </c>
      <c r="AR135" s="227" t="s">
        <v>86</v>
      </c>
      <c r="AT135" s="228" t="s">
        <v>76</v>
      </c>
      <c r="AU135" s="228" t="s">
        <v>77</v>
      </c>
      <c r="AY135" s="227" t="s">
        <v>135</v>
      </c>
      <c r="BK135" s="229">
        <f>BK136</f>
        <v>0</v>
      </c>
    </row>
    <row r="136" s="11" customFormat="1" ht="22.8" customHeight="1">
      <c r="B136" s="216"/>
      <c r="C136" s="217"/>
      <c r="D136" s="218" t="s">
        <v>76</v>
      </c>
      <c r="E136" s="230" t="s">
        <v>384</v>
      </c>
      <c r="F136" s="230" t="s">
        <v>385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SUM(P137:P145)</f>
        <v>0</v>
      </c>
      <c r="Q136" s="224"/>
      <c r="R136" s="225">
        <f>SUM(R137:R145)</f>
        <v>0.098209999999999992</v>
      </c>
      <c r="S136" s="224"/>
      <c r="T136" s="226">
        <f>SUM(T137:T145)</f>
        <v>0</v>
      </c>
      <c r="AR136" s="227" t="s">
        <v>86</v>
      </c>
      <c r="AT136" s="228" t="s">
        <v>76</v>
      </c>
      <c r="AU136" s="228" t="s">
        <v>84</v>
      </c>
      <c r="AY136" s="227" t="s">
        <v>135</v>
      </c>
      <c r="BK136" s="229">
        <f>SUM(BK137:BK145)</f>
        <v>0</v>
      </c>
    </row>
    <row r="137" s="1" customFormat="1" ht="16.5" customHeight="1">
      <c r="B137" s="38"/>
      <c r="C137" s="232" t="s">
        <v>103</v>
      </c>
      <c r="D137" s="232" t="s">
        <v>138</v>
      </c>
      <c r="E137" s="233" t="s">
        <v>386</v>
      </c>
      <c r="F137" s="234" t="s">
        <v>387</v>
      </c>
      <c r="G137" s="235" t="s">
        <v>331</v>
      </c>
      <c r="H137" s="236">
        <v>12</v>
      </c>
      <c r="I137" s="237"/>
      <c r="J137" s="238">
        <f>ROUND(I137*H137,2)</f>
        <v>0</v>
      </c>
      <c r="K137" s="234" t="s">
        <v>263</v>
      </c>
      <c r="L137" s="43"/>
      <c r="M137" s="239" t="s">
        <v>1</v>
      </c>
      <c r="N137" s="240" t="s">
        <v>42</v>
      </c>
      <c r="O137" s="86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AR137" s="243" t="s">
        <v>268</v>
      </c>
      <c r="AT137" s="243" t="s">
        <v>138</v>
      </c>
      <c r="AU137" s="243" t="s">
        <v>86</v>
      </c>
      <c r="AY137" s="17" t="s">
        <v>135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7" t="s">
        <v>84</v>
      </c>
      <c r="BK137" s="244">
        <f>ROUND(I137*H137,2)</f>
        <v>0</v>
      </c>
      <c r="BL137" s="17" t="s">
        <v>268</v>
      </c>
      <c r="BM137" s="243" t="s">
        <v>388</v>
      </c>
    </row>
    <row r="138" s="1" customFormat="1">
      <c r="B138" s="38"/>
      <c r="C138" s="39"/>
      <c r="D138" s="245" t="s">
        <v>145</v>
      </c>
      <c r="E138" s="39"/>
      <c r="F138" s="246" t="s">
        <v>389</v>
      </c>
      <c r="G138" s="39"/>
      <c r="H138" s="39"/>
      <c r="I138" s="150"/>
      <c r="J138" s="39"/>
      <c r="K138" s="39"/>
      <c r="L138" s="43"/>
      <c r="M138" s="247"/>
      <c r="N138" s="86"/>
      <c r="O138" s="86"/>
      <c r="P138" s="86"/>
      <c r="Q138" s="86"/>
      <c r="R138" s="86"/>
      <c r="S138" s="86"/>
      <c r="T138" s="87"/>
      <c r="AT138" s="17" t="s">
        <v>145</v>
      </c>
      <c r="AU138" s="17" t="s">
        <v>86</v>
      </c>
    </row>
    <row r="139" s="1" customFormat="1" ht="16.5" customHeight="1">
      <c r="B139" s="38"/>
      <c r="C139" s="232" t="s">
        <v>159</v>
      </c>
      <c r="D139" s="232" t="s">
        <v>138</v>
      </c>
      <c r="E139" s="233" t="s">
        <v>390</v>
      </c>
      <c r="F139" s="234" t="s">
        <v>391</v>
      </c>
      <c r="G139" s="235" t="s">
        <v>339</v>
      </c>
      <c r="H139" s="236">
        <v>85.400000000000006</v>
      </c>
      <c r="I139" s="237"/>
      <c r="J139" s="238">
        <f>ROUND(I139*H139,2)</f>
        <v>0</v>
      </c>
      <c r="K139" s="234" t="s">
        <v>142</v>
      </c>
      <c r="L139" s="43"/>
      <c r="M139" s="239" t="s">
        <v>1</v>
      </c>
      <c r="N139" s="240" t="s">
        <v>42</v>
      </c>
      <c r="O139" s="86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AR139" s="243" t="s">
        <v>268</v>
      </c>
      <c r="AT139" s="243" t="s">
        <v>138</v>
      </c>
      <c r="AU139" s="243" t="s">
        <v>86</v>
      </c>
      <c r="AY139" s="17" t="s">
        <v>135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7" t="s">
        <v>84</v>
      </c>
      <c r="BK139" s="244">
        <f>ROUND(I139*H139,2)</f>
        <v>0</v>
      </c>
      <c r="BL139" s="17" t="s">
        <v>268</v>
      </c>
      <c r="BM139" s="243" t="s">
        <v>392</v>
      </c>
    </row>
    <row r="140" s="12" customFormat="1">
      <c r="B140" s="251"/>
      <c r="C140" s="252"/>
      <c r="D140" s="245" t="s">
        <v>196</v>
      </c>
      <c r="E140" s="253" t="s">
        <v>1</v>
      </c>
      <c r="F140" s="254" t="s">
        <v>393</v>
      </c>
      <c r="G140" s="252"/>
      <c r="H140" s="255">
        <v>85.400000000000006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196</v>
      </c>
      <c r="AU140" s="261" t="s">
        <v>86</v>
      </c>
      <c r="AV140" s="12" t="s">
        <v>86</v>
      </c>
      <c r="AW140" s="12" t="s">
        <v>32</v>
      </c>
      <c r="AX140" s="12" t="s">
        <v>77</v>
      </c>
      <c r="AY140" s="261" t="s">
        <v>135</v>
      </c>
    </row>
    <row r="141" s="13" customFormat="1">
      <c r="B141" s="262"/>
      <c r="C141" s="263"/>
      <c r="D141" s="245" t="s">
        <v>196</v>
      </c>
      <c r="E141" s="264" t="s">
        <v>1</v>
      </c>
      <c r="F141" s="265" t="s">
        <v>198</v>
      </c>
      <c r="G141" s="263"/>
      <c r="H141" s="266">
        <v>85.400000000000006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AT141" s="272" t="s">
        <v>196</v>
      </c>
      <c r="AU141" s="272" t="s">
        <v>86</v>
      </c>
      <c r="AV141" s="13" t="s">
        <v>159</v>
      </c>
      <c r="AW141" s="13" t="s">
        <v>32</v>
      </c>
      <c r="AX141" s="13" t="s">
        <v>84</v>
      </c>
      <c r="AY141" s="272" t="s">
        <v>135</v>
      </c>
    </row>
    <row r="142" s="1" customFormat="1" ht="16.5" customHeight="1">
      <c r="B142" s="38"/>
      <c r="C142" s="299" t="s">
        <v>134</v>
      </c>
      <c r="D142" s="299" t="s">
        <v>359</v>
      </c>
      <c r="E142" s="300" t="s">
        <v>394</v>
      </c>
      <c r="F142" s="301" t="s">
        <v>395</v>
      </c>
      <c r="G142" s="302" t="s">
        <v>351</v>
      </c>
      <c r="H142" s="303">
        <v>98.209999999999994</v>
      </c>
      <c r="I142" s="304"/>
      <c r="J142" s="305">
        <f>ROUND(I142*H142,2)</f>
        <v>0</v>
      </c>
      <c r="K142" s="301" t="s">
        <v>263</v>
      </c>
      <c r="L142" s="306"/>
      <c r="M142" s="307" t="s">
        <v>1</v>
      </c>
      <c r="N142" s="308" t="s">
        <v>42</v>
      </c>
      <c r="O142" s="86"/>
      <c r="P142" s="241">
        <f>O142*H142</f>
        <v>0</v>
      </c>
      <c r="Q142" s="241">
        <v>0.001</v>
      </c>
      <c r="R142" s="241">
        <f>Q142*H142</f>
        <v>0.098209999999999992</v>
      </c>
      <c r="S142" s="241">
        <v>0</v>
      </c>
      <c r="T142" s="242">
        <f>S142*H142</f>
        <v>0</v>
      </c>
      <c r="AR142" s="243" t="s">
        <v>363</v>
      </c>
      <c r="AT142" s="243" t="s">
        <v>359</v>
      </c>
      <c r="AU142" s="243" t="s">
        <v>86</v>
      </c>
      <c r="AY142" s="17" t="s">
        <v>135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7" t="s">
        <v>84</v>
      </c>
      <c r="BK142" s="244">
        <f>ROUND(I142*H142,2)</f>
        <v>0</v>
      </c>
      <c r="BL142" s="17" t="s">
        <v>268</v>
      </c>
      <c r="BM142" s="243" t="s">
        <v>396</v>
      </c>
    </row>
    <row r="143" s="12" customFormat="1">
      <c r="B143" s="251"/>
      <c r="C143" s="252"/>
      <c r="D143" s="245" t="s">
        <v>196</v>
      </c>
      <c r="E143" s="252"/>
      <c r="F143" s="254" t="s">
        <v>397</v>
      </c>
      <c r="G143" s="252"/>
      <c r="H143" s="255">
        <v>98.209999999999994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AT143" s="261" t="s">
        <v>196</v>
      </c>
      <c r="AU143" s="261" t="s">
        <v>86</v>
      </c>
      <c r="AV143" s="12" t="s">
        <v>86</v>
      </c>
      <c r="AW143" s="12" t="s">
        <v>4</v>
      </c>
      <c r="AX143" s="12" t="s">
        <v>84</v>
      </c>
      <c r="AY143" s="261" t="s">
        <v>135</v>
      </c>
    </row>
    <row r="144" s="1" customFormat="1" ht="16.5" customHeight="1">
      <c r="B144" s="38"/>
      <c r="C144" s="232" t="s">
        <v>170</v>
      </c>
      <c r="D144" s="232" t="s">
        <v>138</v>
      </c>
      <c r="E144" s="233" t="s">
        <v>398</v>
      </c>
      <c r="F144" s="234" t="s">
        <v>399</v>
      </c>
      <c r="G144" s="235" t="s">
        <v>331</v>
      </c>
      <c r="H144" s="236">
        <v>1</v>
      </c>
      <c r="I144" s="237"/>
      <c r="J144" s="238">
        <f>ROUND(I144*H144,2)</f>
        <v>0</v>
      </c>
      <c r="K144" s="234" t="s">
        <v>142</v>
      </c>
      <c r="L144" s="43"/>
      <c r="M144" s="239" t="s">
        <v>1</v>
      </c>
      <c r="N144" s="240" t="s">
        <v>42</v>
      </c>
      <c r="O144" s="86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AR144" s="243" t="s">
        <v>268</v>
      </c>
      <c r="AT144" s="243" t="s">
        <v>138</v>
      </c>
      <c r="AU144" s="243" t="s">
        <v>86</v>
      </c>
      <c r="AY144" s="17" t="s">
        <v>135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7" t="s">
        <v>84</v>
      </c>
      <c r="BK144" s="244">
        <f>ROUND(I144*H144,2)</f>
        <v>0</v>
      </c>
      <c r="BL144" s="17" t="s">
        <v>268</v>
      </c>
      <c r="BM144" s="243" t="s">
        <v>400</v>
      </c>
    </row>
    <row r="145" s="1" customFormat="1" ht="16.5" customHeight="1">
      <c r="B145" s="38"/>
      <c r="C145" s="232" t="s">
        <v>220</v>
      </c>
      <c r="D145" s="232" t="s">
        <v>138</v>
      </c>
      <c r="E145" s="233" t="s">
        <v>401</v>
      </c>
      <c r="F145" s="234" t="s">
        <v>402</v>
      </c>
      <c r="G145" s="235" t="s">
        <v>403</v>
      </c>
      <c r="H145" s="309"/>
      <c r="I145" s="237"/>
      <c r="J145" s="238">
        <f>ROUND(I145*H145,2)</f>
        <v>0</v>
      </c>
      <c r="K145" s="234" t="s">
        <v>142</v>
      </c>
      <c r="L145" s="43"/>
      <c r="M145" s="294" t="s">
        <v>1</v>
      </c>
      <c r="N145" s="295" t="s">
        <v>42</v>
      </c>
      <c r="O145" s="249"/>
      <c r="P145" s="296">
        <f>O145*H145</f>
        <v>0</v>
      </c>
      <c r="Q145" s="296">
        <v>0</v>
      </c>
      <c r="R145" s="296">
        <f>Q145*H145</f>
        <v>0</v>
      </c>
      <c r="S145" s="296">
        <v>0</v>
      </c>
      <c r="T145" s="297">
        <f>S145*H145</f>
        <v>0</v>
      </c>
      <c r="AR145" s="243" t="s">
        <v>268</v>
      </c>
      <c r="AT145" s="243" t="s">
        <v>138</v>
      </c>
      <c r="AU145" s="243" t="s">
        <v>86</v>
      </c>
      <c r="AY145" s="17" t="s">
        <v>135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7" t="s">
        <v>84</v>
      </c>
      <c r="BK145" s="244">
        <f>ROUND(I145*H145,2)</f>
        <v>0</v>
      </c>
      <c r="BL145" s="17" t="s">
        <v>268</v>
      </c>
      <c r="BM145" s="243" t="s">
        <v>404</v>
      </c>
    </row>
    <row r="146" s="1" customFormat="1" ht="6.96" customHeight="1">
      <c r="B146" s="61"/>
      <c r="C146" s="62"/>
      <c r="D146" s="62"/>
      <c r="E146" s="62"/>
      <c r="F146" s="62"/>
      <c r="G146" s="62"/>
      <c r="H146" s="62"/>
      <c r="I146" s="183"/>
      <c r="J146" s="62"/>
      <c r="K146" s="62"/>
      <c r="L146" s="43"/>
    </row>
  </sheetData>
  <sheetProtection sheet="1" autoFilter="0" formatColumns="0" formatRows="0" objects="1" scenarios="1" spinCount="100000" saltValue="YMl2UtiW+ifdLNaM4KTtX3NcUQtPT6W3TSRKTcc8/8h13X49716WRTzt1lYFgfO5TsEXWECTX6IhkJ0xiDHNdw==" hashValue="1iEc6k5cVgWbLv/IwU17QuLIj7d3eMzaj4wTL9l09WXsMSXkFw4orUBoj319fOo6AcmPpdJVaopXXeFzLuvBiQ==" algorithmName="SHA-512" password="CC35"/>
  <autoFilter ref="C127:K1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2019-08-28T09:36:58Z</dcterms:created>
  <dcterms:modified xsi:type="dcterms:W3CDTF">2019-08-28T09:37:02Z</dcterms:modified>
</cp:coreProperties>
</file>